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ЭтаКнига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PLEX Функции ДМ/"/>
    </mc:Choice>
  </mc:AlternateContent>
  <xr:revisionPtr revIDLastSave="244" documentId="8_{55206938-AAF5-43CC-BE0F-8CCDE655CEFB}" xr6:coauthVersionLast="47" xr6:coauthVersionMax="47" xr10:uidLastSave="{00629B83-3D4F-4A1E-9469-AEFA6182F348}"/>
  <bookViews>
    <workbookView xWindow="-24086" yWindow="3060" windowWidth="22115" windowHeight="12437" tabRatio="830" xr2:uid="{36EABCB7-165C-4D6D-975B-AFFADFFE2817}"/>
  </bookViews>
  <sheets>
    <sheet name="Внимание" sheetId="40" r:id="rId1"/>
    <sheet name="Вводная" sheetId="37" r:id="rId2"/>
    <sheet name="VPile" sheetId="23" r:id="rId3"/>
    <sheet name="HPile" sheetId="25" r:id="rId4"/>
    <sheet name="Append" sheetId="22" r:id="rId5"/>
    <sheet name="Matches" sheetId="26" r:id="rId6"/>
    <sheet name="Mismatches" sheetId="27" r:id="rId7"/>
    <sheet name="RemoveBlankRows" sheetId="32" r:id="rId8"/>
    <sheet name="SelectRowsCols" sheetId="30" r:id="rId9"/>
    <sheet name="Extract" sheetId="36" r:id="rId10"/>
    <sheet name="ReverseRowsCols" sheetId="31" r:id="rId11"/>
    <sheet name="ConvertToRow" sheetId="28" r:id="rId12"/>
    <sheet name="ConvertToColumn" sheetId="29" r:id="rId13"/>
    <sheet name="Pivoted" sheetId="33" r:id="rId14"/>
    <sheet name="Unpivot-1" sheetId="34" r:id="rId15"/>
    <sheet name="Unpivot-2" sheetId="38" r:id="rId16"/>
    <sheet name="CloneColsRows" sheetId="35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7" l="1" a="1"/>
  <c r="G13" i="37" s="1"/>
  <c r="G5" i="37" a="1"/>
  <c r="G5" i="37" s="1"/>
  <c r="C1" i="29"/>
  <c r="C1" i="28"/>
  <c r="D19" i="25"/>
  <c r="C9" i="22"/>
  <c r="J2" i="38" a="1"/>
  <c r="F2" i="34" a="1"/>
  <c r="G13" i="33" a="1"/>
  <c r="G2" i="33" a="1"/>
  <c r="A5" i="29"/>
  <c r="A6" i="28"/>
  <c r="E2" i="31"/>
  <c r="E10" i="31"/>
  <c r="E3" i="31" a="1"/>
  <c r="E11" i="31" a="1"/>
  <c r="A7" i="28" a="1"/>
  <c r="A6" i="29" a="1"/>
  <c r="G8" i="30" a="1"/>
  <c r="G1" i="30" a="1"/>
  <c r="F3" i="32" a="1"/>
  <c r="E10" i="27" a="1"/>
  <c r="E2" i="27" a="1"/>
  <c r="F2" i="26" a="1"/>
  <c r="F2" i="22" a="1"/>
  <c r="G2" i="25" a="1"/>
  <c r="F5" i="23" a="1"/>
  <c r="A11" i="36"/>
  <c r="H12" i="36" a="1"/>
  <c r="A12" i="36" a="1"/>
  <c r="A18" i="36"/>
  <c r="G4" i="35" a="1"/>
  <c r="A19" i="36" a="1"/>
  <c r="H19" i="36" a="1"/>
  <c r="H11" i="36"/>
  <c r="E5" i="35" a="1"/>
  <c r="H18" i="36"/>
  <c r="J2" i="38" l="1"/>
  <c r="F2" i="34"/>
  <c r="G13" i="33"/>
  <c r="G2" i="33"/>
  <c r="E3" i="31"/>
  <c r="E11" i="31"/>
  <c r="A7" i="28"/>
  <c r="A6" i="29"/>
  <c r="G8" i="30"/>
  <c r="G1" i="30"/>
  <c r="F3" i="32"/>
  <c r="E10" i="27"/>
  <c r="E2" i="27"/>
  <c r="F2" i="26"/>
  <c r="G2" i="22"/>
  <c r="G5" i="22"/>
  <c r="G8" i="22"/>
  <c r="G11" i="22"/>
  <c r="G14" i="22"/>
  <c r="I5" i="22"/>
  <c r="I11" i="22"/>
  <c r="F3" i="22"/>
  <c r="F9" i="22"/>
  <c r="F15" i="22"/>
  <c r="G6" i="22"/>
  <c r="G12" i="22"/>
  <c r="H3" i="22"/>
  <c r="H9" i="22"/>
  <c r="H15" i="22"/>
  <c r="I6" i="22"/>
  <c r="I12" i="22"/>
  <c r="I15" i="22"/>
  <c r="F4" i="22"/>
  <c r="F7" i="22"/>
  <c r="I4" i="22"/>
  <c r="I7" i="22"/>
  <c r="I10" i="22"/>
  <c r="I13" i="22"/>
  <c r="F2" i="22"/>
  <c r="F5" i="22"/>
  <c r="F8" i="22"/>
  <c r="F11" i="22"/>
  <c r="F14" i="22"/>
  <c r="H2" i="22"/>
  <c r="H5" i="22"/>
  <c r="H8" i="22"/>
  <c r="H11" i="22"/>
  <c r="H14" i="22"/>
  <c r="I2" i="22"/>
  <c r="I8" i="22"/>
  <c r="I14" i="22"/>
  <c r="F6" i="22"/>
  <c r="F12" i="22"/>
  <c r="G3" i="22"/>
  <c r="G9" i="22"/>
  <c r="G15" i="22"/>
  <c r="H6" i="22"/>
  <c r="H12" i="22"/>
  <c r="I3" i="22"/>
  <c r="I9" i="22"/>
  <c r="F10" i="22"/>
  <c r="F13" i="22"/>
  <c r="G4" i="22"/>
  <c r="G7" i="22"/>
  <c r="G10" i="22"/>
  <c r="H4" i="22"/>
  <c r="H7" i="22"/>
  <c r="H10" i="22"/>
  <c r="H13" i="22"/>
  <c r="G13" i="22"/>
  <c r="G2" i="25"/>
  <c r="F5" i="23"/>
  <c r="G15" i="37"/>
  <c r="I16" i="37"/>
  <c r="H16" i="37"/>
  <c r="I14" i="37"/>
  <c r="I13" i="37"/>
  <c r="H13" i="37"/>
  <c r="G16" i="37"/>
  <c r="I15" i="37"/>
  <c r="H15" i="37"/>
  <c r="H14" i="37"/>
  <c r="G14" i="37"/>
  <c r="E5" i="35"/>
  <c r="G4" i="35"/>
  <c r="H19" i="36"/>
  <c r="A19" i="36"/>
  <c r="H12" i="36"/>
  <c r="A12" i="36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<sst xmlns="http://schemas.openxmlformats.org/spreadsheetml/2006/main" count="593" uniqueCount="259">
  <si>
    <t>Анастасия</t>
  </si>
  <si>
    <t>Анна</t>
  </si>
  <si>
    <t>Мария</t>
  </si>
  <si>
    <t>Елена</t>
  </si>
  <si>
    <t>Дарья</t>
  </si>
  <si>
    <t>Алина</t>
  </si>
  <si>
    <t>Ирина</t>
  </si>
  <si>
    <t>Екатерина</t>
  </si>
  <si>
    <t>Арина</t>
  </si>
  <si>
    <t>Ольга</t>
  </si>
  <si>
    <t>Виктория</t>
  </si>
  <si>
    <t>Василиса</t>
  </si>
  <si>
    <t>Милена</t>
  </si>
  <si>
    <t>Ника</t>
  </si>
  <si>
    <t>Александр</t>
  </si>
  <si>
    <t>Дмитрий</t>
  </si>
  <si>
    <t>Максим</t>
  </si>
  <si>
    <t>Сергей</t>
  </si>
  <si>
    <t>Алексей</t>
  </si>
  <si>
    <t>Артём</t>
  </si>
  <si>
    <t>Илья</t>
  </si>
  <si>
    <t>Кирилл</t>
  </si>
  <si>
    <t>Михаил</t>
  </si>
  <si>
    <t>Иван</t>
  </si>
  <si>
    <t>Павел</t>
  </si>
  <si>
    <t>Марк</t>
  </si>
  <si>
    <t>Савелий</t>
  </si>
  <si>
    <t xml:space="preserve"> </t>
  </si>
  <si>
    <t>Товар</t>
  </si>
  <si>
    <t>Город</t>
  </si>
  <si>
    <t>Сумма</t>
  </si>
  <si>
    <t>Примечание</t>
  </si>
  <si>
    <t>Санкт-Петербург</t>
  </si>
  <si>
    <t>Красногорск</t>
  </si>
  <si>
    <t>Тамбов</t>
  </si>
  <si>
    <t>Дзержинск</t>
  </si>
  <si>
    <t>Пятигорск</t>
  </si>
  <si>
    <t>Серпухов</t>
  </si>
  <si>
    <t>Орехово-Зуево</t>
  </si>
  <si>
    <t>Рубцовск</t>
  </si>
  <si>
    <t>Тула</t>
  </si>
  <si>
    <t>Хабаровск</t>
  </si>
  <si>
    <t>Зеленоград</t>
  </si>
  <si>
    <t>кресло</t>
  </si>
  <si>
    <t>пуфик</t>
  </si>
  <si>
    <t>диван</t>
  </si>
  <si>
    <t>тахта</t>
  </si>
  <si>
    <t>полка</t>
  </si>
  <si>
    <t>софа</t>
  </si>
  <si>
    <t>кушетка</t>
  </si>
  <si>
    <t>стеллаж</t>
  </si>
  <si>
    <t>вешалка</t>
  </si>
  <si>
    <t>в кредит</t>
  </si>
  <si>
    <t>цвет по дуб</t>
  </si>
  <si>
    <t>нужен розовый</t>
  </si>
  <si>
    <t>таблПродажи</t>
  </si>
  <si>
    <t>таблЗаказы</t>
  </si>
  <si>
    <t>Комментарий</t>
  </si>
  <si>
    <t>цвет под дуб</t>
  </si>
  <si>
    <t>зеленый бархат</t>
  </si>
  <si>
    <t>кожа буйвола</t>
  </si>
  <si>
    <t>Наименование</t>
  </si>
  <si>
    <t>Место</t>
  </si>
  <si>
    <t>Стоимость</t>
  </si>
  <si>
    <t>янв</t>
  </si>
  <si>
    <t>фев</t>
  </si>
  <si>
    <t>мар</t>
  </si>
  <si>
    <t>апр</t>
  </si>
  <si>
    <t>май</t>
  </si>
  <si>
    <t>Москва</t>
  </si>
  <si>
    <t>Самара</t>
  </si>
  <si>
    <t>Воронеж</t>
  </si>
  <si>
    <t>июн</t>
  </si>
  <si>
    <t>таблОтгрузки</t>
  </si>
  <si>
    <t>Список 1</t>
  </si>
  <si>
    <t>Список 2</t>
  </si>
  <si>
    <t>Совпадения</t>
  </si>
  <si>
    <t>Клавиатура</t>
  </si>
  <si>
    <t>Мышь</t>
  </si>
  <si>
    <t>Монитор</t>
  </si>
  <si>
    <t>Колонки</t>
  </si>
  <si>
    <t>Веб-камера</t>
  </si>
  <si>
    <t>Принтер</t>
  </si>
  <si>
    <t>Сканер</t>
  </si>
  <si>
    <t>Микрофон</t>
  </si>
  <si>
    <t>Стилус</t>
  </si>
  <si>
    <t>Часы</t>
  </si>
  <si>
    <t>Калькулятор</t>
  </si>
  <si>
    <t>Отличия 1 от 2</t>
  </si>
  <si>
    <t>Отличия 2 от 1</t>
  </si>
  <si>
    <t>United States</t>
  </si>
  <si>
    <t>China</t>
  </si>
  <si>
    <t>Japan</t>
  </si>
  <si>
    <t>Germany</t>
  </si>
  <si>
    <t>India</t>
  </si>
  <si>
    <t>United Kingdom</t>
  </si>
  <si>
    <t>France</t>
  </si>
  <si>
    <t>Canada</t>
  </si>
  <si>
    <t>Italy</t>
  </si>
  <si>
    <t>Brazil</t>
  </si>
  <si>
    <t>South Korea</t>
  </si>
  <si>
    <t>Australia</t>
  </si>
  <si>
    <t>Iran</t>
  </si>
  <si>
    <t>Russia</t>
  </si>
  <si>
    <t>Spain</t>
  </si>
  <si>
    <t>ВВП, трлн.$</t>
  </si>
  <si>
    <t>ВВП, $/чел</t>
  </si>
  <si>
    <t>Население</t>
  </si>
  <si>
    <t>Страна</t>
  </si>
  <si>
    <t>№</t>
  </si>
  <si>
    <t>Альфа</t>
  </si>
  <si>
    <t>Бета</t>
  </si>
  <si>
    <t>Гамма</t>
  </si>
  <si>
    <t>Дельта</t>
  </si>
  <si>
    <t>Ижевск</t>
  </si>
  <si>
    <t>Лямбда</t>
  </si>
  <si>
    <t>Омега</t>
  </si>
  <si>
    <t>Киров</t>
  </si>
  <si>
    <t>Код заказа</t>
  </si>
  <si>
    <t>Капуста</t>
  </si>
  <si>
    <t>Пастернак</t>
  </si>
  <si>
    <t>Груша</t>
  </si>
  <si>
    <t>Авокадо</t>
  </si>
  <si>
    <t>Куриное мясо</t>
  </si>
  <si>
    <t>Брокколи</t>
  </si>
  <si>
    <t>Спаржа</t>
  </si>
  <si>
    <t>бета</t>
  </si>
  <si>
    <t>омега</t>
  </si>
  <si>
    <t>дельта</t>
  </si>
  <si>
    <t>альфа</t>
  </si>
  <si>
    <t>гамма</t>
  </si>
  <si>
    <t>Магазин</t>
  </si>
  <si>
    <t>32D</t>
  </si>
  <si>
    <t>6MX</t>
  </si>
  <si>
    <t>OLT</t>
  </si>
  <si>
    <t>C6J</t>
  </si>
  <si>
    <t>1X5</t>
  </si>
  <si>
    <t>B3J</t>
  </si>
  <si>
    <t>NXR</t>
  </si>
  <si>
    <t>62F</t>
  </si>
  <si>
    <t>EM5</t>
  </si>
  <si>
    <t>UWU</t>
  </si>
  <si>
    <t>FQ6</t>
  </si>
  <si>
    <t>NSX</t>
  </si>
  <si>
    <t>3SW</t>
  </si>
  <si>
    <t>2ZR</t>
  </si>
  <si>
    <t>7EA</t>
  </si>
  <si>
    <t>7TT</t>
  </si>
  <si>
    <t>HH8</t>
  </si>
  <si>
    <t>C64</t>
  </si>
  <si>
    <t>V62</t>
  </si>
  <si>
    <t>1D7</t>
  </si>
  <si>
    <t>R09</t>
  </si>
  <si>
    <t>9SQ</t>
  </si>
  <si>
    <t>N20</t>
  </si>
  <si>
    <t>27H</t>
  </si>
  <si>
    <t>21Y</t>
  </si>
  <si>
    <t>J21</t>
  </si>
  <si>
    <t>5U3</t>
  </si>
  <si>
    <t>H7D</t>
  </si>
  <si>
    <t>5KI</t>
  </si>
  <si>
    <t>86O</t>
  </si>
  <si>
    <t>S58</t>
  </si>
  <si>
    <t>2US</t>
  </si>
  <si>
    <t>95F</t>
  </si>
  <si>
    <t>E4P</t>
  </si>
  <si>
    <t>9X4</t>
  </si>
  <si>
    <t>J7L</t>
  </si>
  <si>
    <t>5RB</t>
  </si>
  <si>
    <t>01A</t>
  </si>
  <si>
    <t>U91</t>
  </si>
  <si>
    <t>8BY</t>
  </si>
  <si>
    <t>G42</t>
  </si>
  <si>
    <t>34L</t>
  </si>
  <si>
    <t>0GO</t>
  </si>
  <si>
    <t>3Z4</t>
  </si>
  <si>
    <t>9T0</t>
  </si>
  <si>
    <t>A35</t>
  </si>
  <si>
    <t>55H</t>
  </si>
  <si>
    <t>S16</t>
  </si>
  <si>
    <t>G1M</t>
  </si>
  <si>
    <t>RVO</t>
  </si>
  <si>
    <t>W84</t>
  </si>
  <si>
    <t>3VI</t>
  </si>
  <si>
    <t>4GU</t>
  </si>
  <si>
    <t>85K</t>
  </si>
  <si>
    <t>BSR</t>
  </si>
  <si>
    <t>Y31</t>
  </si>
  <si>
    <t>J85</t>
  </si>
  <si>
    <t>WID</t>
  </si>
  <si>
    <t>P6K</t>
  </si>
  <si>
    <t>63V</t>
  </si>
  <si>
    <t>ME3</t>
  </si>
  <si>
    <t>36P</t>
  </si>
  <si>
    <t>J1P</t>
  </si>
  <si>
    <t>F53</t>
  </si>
  <si>
    <t>0HI</t>
  </si>
  <si>
    <t>R4Z</t>
  </si>
  <si>
    <t>5BF</t>
  </si>
  <si>
    <t>3XP</t>
  </si>
  <si>
    <t>PG8</t>
  </si>
  <si>
    <t>O67</t>
  </si>
  <si>
    <t>7Y3</t>
  </si>
  <si>
    <t>R5X</t>
  </si>
  <si>
    <t>26J</t>
  </si>
  <si>
    <t>0VW</t>
  </si>
  <si>
    <t>B3M</t>
  </si>
  <si>
    <t>NYD</t>
  </si>
  <si>
    <t>6M2</t>
  </si>
  <si>
    <t>VA0</t>
  </si>
  <si>
    <t>O69</t>
  </si>
  <si>
    <t>CW5</t>
  </si>
  <si>
    <t>8F2</t>
  </si>
  <si>
    <t>CZH</t>
  </si>
  <si>
    <t>IN7</t>
  </si>
  <si>
    <t>33C</t>
  </si>
  <si>
    <t>N8J</t>
  </si>
  <si>
    <t>29H</t>
  </si>
  <si>
    <t>88S</t>
  </si>
  <si>
    <t>15L</t>
  </si>
  <si>
    <t>23K</t>
  </si>
  <si>
    <t>31C</t>
  </si>
  <si>
    <t>DD2</t>
  </si>
  <si>
    <t>G12</t>
  </si>
  <si>
    <t>SI2</t>
  </si>
  <si>
    <t>70V</t>
  </si>
  <si>
    <t>21M</t>
  </si>
  <si>
    <t>NL7</t>
  </si>
  <si>
    <t>ZFB</t>
  </si>
  <si>
    <t>M20</t>
  </si>
  <si>
    <t>22F</t>
  </si>
  <si>
    <t>Казань</t>
  </si>
  <si>
    <t>Q-1</t>
  </si>
  <si>
    <t>Q-2</t>
  </si>
  <si>
    <t>Россия</t>
  </si>
  <si>
    <t>Казахстан</t>
  </si>
  <si>
    <t>Алматы</t>
  </si>
  <si>
    <t>Астана</t>
  </si>
  <si>
    <t>Караганда</t>
  </si>
  <si>
    <t>Иванов</t>
  </si>
  <si>
    <t>Петров</t>
  </si>
  <si>
    <t>Сидоров</t>
  </si>
  <si>
    <t>план</t>
  </si>
  <si>
    <t>факт</t>
  </si>
  <si>
    <t>Ростов</t>
  </si>
  <si>
    <t>Товар А</t>
  </si>
  <si>
    <t>Товар Б</t>
  </si>
  <si>
    <t>Товар С</t>
  </si>
  <si>
    <t>Омск</t>
  </si>
  <si>
    <t>Цена</t>
  </si>
  <si>
    <t>Количество</t>
  </si>
  <si>
    <t>Татьяна</t>
  </si>
  <si>
    <t>София</t>
  </si>
  <si>
    <t>Епифан</t>
  </si>
  <si>
    <t>за наличные!!!</t>
  </si>
  <si>
    <t>шкаф</t>
  </si>
  <si>
    <t>под орех</t>
  </si>
  <si>
    <t>июл</t>
  </si>
  <si>
    <t>sdfsf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</si>
</sst>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 tint="0.499984740745262"/>
      <name val="Consolas"/>
      <family val="3"/>
      <charset val="204"/>
    </font>
    <font>
      <i/>
      <sz val="12"/>
      <color theme="1" tint="0.49998474074526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2" tint="-0.49998474074526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onsolas"/>
      <family val="3"/>
      <charset val="204"/>
    </font>
    <font>
      <sz val="12"/>
      <color rgb="FFC00000"/>
      <name val="Consolas"/>
      <family val="3"/>
      <charset val="204"/>
    </font>
    <font>
      <sz val="8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  <border>
      <left style="medium">
        <color theme="4" tint="0.39994506668294322"/>
      </left>
      <right/>
      <top/>
      <bottom/>
      <diagonal/>
    </border>
    <border>
      <left/>
      <right style="medium">
        <color theme="4" tint="0.39994506668294322"/>
      </right>
      <top/>
      <bottom/>
      <diagonal/>
    </border>
    <border>
      <left style="thin">
        <color theme="3" tint="0.499984740745262"/>
      </left>
      <right/>
      <top style="thin">
        <color theme="3" tint="0.499984740745262"/>
      </top>
      <bottom/>
      <diagonal/>
    </border>
    <border>
      <left/>
      <right/>
      <top style="thin">
        <color theme="3" tint="0.499984740745262"/>
      </top>
      <bottom/>
      <diagonal/>
    </border>
    <border>
      <left/>
      <right style="thin">
        <color theme="3" tint="0.499984740745262"/>
      </right>
      <top style="thin">
        <color theme="3" tint="0.499984740745262"/>
      </top>
      <bottom/>
      <diagonal/>
    </border>
    <border>
      <left style="thin">
        <color theme="3" tint="0.499984740745262"/>
      </left>
      <right/>
      <top/>
      <bottom/>
      <diagonal/>
    </border>
    <border>
      <left/>
      <right style="thin">
        <color theme="3" tint="0.499984740745262"/>
      </right>
      <top/>
      <bottom/>
      <diagonal/>
    </border>
    <border>
      <left style="thin">
        <color theme="3" tint="0.499984740745262"/>
      </left>
      <right/>
      <top/>
      <bottom style="thin">
        <color theme="3" tint="0.499984740745262"/>
      </bottom>
      <diagonal/>
    </border>
    <border>
      <left/>
      <right/>
      <top/>
      <bottom style="thin">
        <color theme="3" tint="0.499984740745262"/>
      </bottom>
      <diagonal/>
    </border>
    <border>
      <left/>
      <right style="thin">
        <color theme="3" tint="0.499984740745262"/>
      </right>
      <top/>
      <bottom style="thin">
        <color theme="3" tint="0.499984740745262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1" xfId="0" applyBorder="1"/>
    <xf numFmtId="0" fontId="1" fillId="3" borderId="1" xfId="0" applyFont="1" applyFill="1" applyBorder="1"/>
    <xf numFmtId="0" fontId="3" fillId="0" borderId="0" xfId="0" applyFont="1"/>
    <xf numFmtId="0" fontId="1" fillId="4" borderId="1" xfId="0" applyFont="1" applyFill="1" applyBorder="1"/>
    <xf numFmtId="0" fontId="5" fillId="0" borderId="0" xfId="0" applyFont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6" fillId="0" borderId="0" xfId="0" applyFont="1"/>
    <xf numFmtId="0" fontId="7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0" xfId="1" applyNumberFormat="1" applyFont="1" applyFill="1"/>
    <xf numFmtId="164" fontId="0" fillId="0" borderId="0" xfId="1" applyNumberFormat="1" applyFont="1"/>
    <xf numFmtId="1" fontId="0" fillId="0" borderId="0" xfId="0" applyNumberFormat="1"/>
    <xf numFmtId="2" fontId="0" fillId="0" borderId="0" xfId="0" applyNumberFormat="1"/>
    <xf numFmtId="0" fontId="1" fillId="3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8" fillId="0" borderId="0" xfId="2"/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5" borderId="1" xfId="0" applyFont="1" applyFill="1" applyBorder="1"/>
    <xf numFmtId="0" fontId="1" fillId="10" borderId="0" xfId="0" applyFont="1" applyFill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11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ill="1"/>
    <xf numFmtId="0" fontId="6" fillId="9" borderId="0" xfId="0" applyFont="1" applyFill="1"/>
    <xf numFmtId="0" fontId="6" fillId="12" borderId="0" xfId="0" applyFont="1" applyFill="1"/>
    <xf numFmtId="0" fontId="6" fillId="13" borderId="0" xfId="0" applyFont="1" applyFill="1"/>
    <xf numFmtId="0" fontId="6" fillId="14" borderId="0" xfId="0" applyFont="1" applyFill="1"/>
    <xf numFmtId="0" fontId="0" fillId="0" borderId="0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</cellXfs>
  <cellStyles count="3">
    <cellStyle name="Обычный" xfId="0" builtinId="0"/>
    <cellStyle name="Финансовый" xfId="1" builtinId="3"/>
    <cellStyle name="Формула" xfId="2" xr:uid="{E507728B-ED06-43B9-8044-4D4390C57E0D}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lanetaexcel.ru/upload/PLEX.zi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10885</xdr:rowOff>
    </xdr:from>
    <xdr:to>
      <xdr:col>10</xdr:col>
      <xdr:colOff>223157</xdr:colOff>
      <xdr:row>24</xdr:row>
      <xdr:rowOff>0</xdr:rowOff>
    </xdr:to>
    <xdr:sp macro="" textlink="">
      <xdr:nvSpPr>
        <xdr:cNvPr id="2" name="Прямоугольник: скругленные угл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62402C-9EBD-97E2-0379-83029D56CF14}"/>
            </a:ext>
          </a:extLst>
        </xdr:cNvPr>
        <xdr:cNvSpPr/>
      </xdr:nvSpPr>
      <xdr:spPr>
        <a:xfrm>
          <a:off x="419100" y="212271"/>
          <a:ext cx="6770914" cy="4620986"/>
        </a:xfrm>
        <a:prstGeom prst="roundRect">
          <a:avLst>
            <a:gd name="adj" fmla="val 9537"/>
          </a:avLst>
        </a:prstGeom>
        <a:solidFill>
          <a:srgbClr val="FFCC99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800" b="1">
              <a:solidFill>
                <a:srgbClr val="FF0000"/>
              </a:solidFill>
            </a:rPr>
            <a:t>Внимание!</a:t>
          </a:r>
        </a:p>
        <a:p>
          <a:pPr algn="l"/>
          <a:r>
            <a:rPr lang="ru-RU" sz="1400"/>
            <a:t>Введённые</a:t>
          </a:r>
          <a:r>
            <a:rPr lang="ru-RU" sz="1400" baseline="0"/>
            <a:t> в ячейки пользовательские функции </a:t>
          </a:r>
          <a:r>
            <a:rPr lang="en-US" sz="1400" baseline="0"/>
            <a:t>PLEX</a:t>
          </a:r>
          <a:r>
            <a:rPr lang="ru-RU" sz="1400" baseline="0"/>
            <a:t> автоматически привязываются к положению файла надстройки </a:t>
          </a:r>
          <a:r>
            <a:rPr lang="en-US" sz="1400" b="1" baseline="0"/>
            <a:t>PLEX.xlam</a:t>
          </a:r>
          <a:r>
            <a:rPr lang="ru-RU" sz="1400" baseline="0"/>
            <a:t>. Соответственно, все функции в этом файле привязаны к пути, по которому надстройка </a:t>
          </a:r>
          <a:r>
            <a:rPr lang="en-US" sz="1400" baseline="0"/>
            <a:t>PLEX </a:t>
          </a:r>
          <a:r>
            <a:rPr lang="ru-RU" sz="1400" baseline="0"/>
            <a:t>хранится у меня на ПК.</a:t>
          </a:r>
          <a:br>
            <a:rPr lang="ru-RU" sz="1400" baseline="0"/>
          </a:br>
          <a:r>
            <a:rPr lang="ru-RU" sz="1400" baseline="0"/>
            <a:t>Поскольку у вас на компьютере файл </a:t>
          </a:r>
          <a:r>
            <a:rPr lang="en-US" sz="1400" b="1" baseline="0"/>
            <a:t>PLEX.xlam</a:t>
          </a:r>
          <a:r>
            <a:rPr lang="en-US" sz="1400" baseline="0"/>
            <a:t> </a:t>
          </a:r>
          <a:r>
            <a:rPr lang="ru-RU" sz="1400" baseline="0"/>
            <a:t>расположен в другой папке - надо исправить пути, прописанные в ячейках. Для этого на вкладке </a:t>
          </a:r>
          <a:r>
            <a:rPr lang="en-US" sz="1400" b="1" baseline="0"/>
            <a:t>PLEX</a:t>
          </a:r>
          <a:r>
            <a:rPr lang="en-US" sz="1400" baseline="0"/>
            <a:t> </a:t>
          </a:r>
          <a:r>
            <a:rPr lang="ru-RU" sz="1400" baseline="0"/>
            <a:t>справа в группе </a:t>
          </a:r>
          <a:r>
            <a:rPr lang="ru-RU" sz="1400" b="1" baseline="0"/>
            <a:t>КНИГА</a:t>
          </a:r>
          <a:r>
            <a:rPr lang="ru-RU" sz="1400" baseline="0"/>
            <a:t> нажмите на кнопку </a:t>
          </a:r>
          <a:r>
            <a:rPr lang="ru-RU" sz="1400" b="1" baseline="0"/>
            <a:t>Исправить </a:t>
          </a:r>
          <a:r>
            <a:rPr lang="en-US" sz="1400" b="1" baseline="0"/>
            <a:t>UDF</a:t>
          </a:r>
          <a:r>
            <a:rPr lang="en-US" sz="1400" baseline="0"/>
            <a:t>:</a:t>
          </a:r>
          <a:endParaRPr lang="ru-RU" sz="1400" baseline="0"/>
        </a:p>
        <a:p>
          <a:pPr algn="l"/>
          <a:endParaRPr lang="ru-RU" sz="1400" baseline="0"/>
        </a:p>
        <a:p>
          <a:pPr algn="l"/>
          <a:endParaRPr lang="ru-RU" sz="1400" baseline="0"/>
        </a:p>
        <a:p>
          <a:pPr algn="l"/>
          <a:endParaRPr lang="ru-RU" sz="1400" baseline="0"/>
        </a:p>
        <a:p>
          <a:pPr algn="l"/>
          <a:endParaRPr lang="ru-RU" sz="1400" baseline="0"/>
        </a:p>
        <a:p>
          <a:pPr algn="l"/>
          <a:endParaRPr lang="ru-RU" sz="1400" baseline="0"/>
        </a:p>
        <a:p>
          <a:pPr algn="l"/>
          <a:endParaRPr lang="ru-RU" sz="1400" baseline="0"/>
        </a:p>
        <a:p>
          <a:pPr algn="l"/>
          <a:endParaRPr lang="ru-RU" sz="1400" baseline="0"/>
        </a:p>
        <a:p>
          <a:pPr algn="l"/>
          <a:endParaRPr lang="ru-RU" sz="1400" baseline="0"/>
        </a:p>
        <a:p>
          <a:pPr algn="l"/>
          <a:r>
            <a:rPr lang="ru-RU" sz="1400" baseline="0"/>
            <a:t>Ну и, само собой, надстройка должна быть у вас установлена заранее. Скачать полнофункциональную 30-дневную версию можно по ссылке </a:t>
          </a:r>
          <a:r>
            <a:rPr lang="en-US" sz="1400" u="sng" baseline="0"/>
            <a:t>https://www.planetaexcel.ru/upload/PLEX.zip</a:t>
          </a:r>
          <a:r>
            <a:rPr lang="ru-RU" sz="1400" baseline="0"/>
            <a:t> </a:t>
          </a:r>
        </a:p>
        <a:p>
          <a:pPr algn="l"/>
          <a:endParaRPr lang="ru-RU" sz="1400" baseline="0"/>
        </a:p>
        <a:p>
          <a:pPr algn="l"/>
          <a:r>
            <a:rPr lang="en-US" sz="1400" baseline="0"/>
            <a:t> </a:t>
          </a:r>
          <a:endParaRPr lang="ru-RU" sz="1400"/>
        </a:p>
      </xdr:txBody>
    </xdr:sp>
    <xdr:clientData/>
  </xdr:twoCellAnchor>
  <xdr:twoCellAnchor editAs="oneCell">
    <xdr:from>
      <xdr:col>2</xdr:col>
      <xdr:colOff>353786</xdr:colOff>
      <xdr:row>11</xdr:row>
      <xdr:rowOff>152401</xdr:rowOff>
    </xdr:from>
    <xdr:to>
      <xdr:col>8</xdr:col>
      <xdr:colOff>288579</xdr:colOff>
      <xdr:row>18</xdr:row>
      <xdr:rowOff>179653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BA2E252-2D94-67B0-90D8-FC281EC02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7157" y="2367644"/>
          <a:ext cx="4114908" cy="1436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vlo\OneDrive%20-%20Planetaexcel\PLEX\PLEXLAST\PLEX.xlam" TargetMode="External"/><Relationship Id="rId1" Type="http://schemas.openxmlformats.org/officeDocument/2006/relationships/externalLinkPath" Target="file:///C:\Users\pavlo\OneDrive%20-%20Planetaexcel\PLEX\PLEXLAST\PLE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tkeys"/>
      <sheetName val="FLib"/>
    </sheetNames>
    <definedNames>
      <definedName name="Append"/>
      <definedName name="CloneCols"/>
      <definedName name="CloneRows"/>
      <definedName name="ConvertToColumn"/>
      <definedName name="ConvertToRow"/>
      <definedName name="Extract"/>
      <definedName name="HPile"/>
      <definedName name="Matches"/>
      <definedName name="Mismatches"/>
      <definedName name="Pivoted"/>
      <definedName name="RemoveBlankRows"/>
      <definedName name="ReverseCols"/>
      <definedName name="ReverseRows"/>
      <definedName name="SelectCols"/>
      <definedName name="SelectRows"/>
      <definedName name="Unpivot"/>
      <definedName name="VPile"/>
    </defined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B638A1C-4659-452A-830D-9853846A1BD8}" name="таблЗаказы" displayName="таблЗаказы" ref="A15:D21" totalsRowShown="0">
  <autoFilter ref="A15:D21" xr:uid="{37D69309-34F2-41B7-9F3B-C7F6101660F6}"/>
  <tableColumns count="4">
    <tableColumn id="1" xr3:uid="{A29A1AF2-B3A0-44C7-8993-3C4AB5DB6EE6}" name="Город"/>
    <tableColumn id="2" xr3:uid="{2958D045-0AD1-4492-82A0-5B776AA14B3C}" name="Товар"/>
    <tableColumn id="3" xr3:uid="{97066D39-58EB-4A11-96B4-8605316A185C}" name="Стоимость"/>
    <tableColumn id="4" xr3:uid="{E751E044-8771-40A3-AE1B-02E09C61A335}" name="Комментарий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D2FABF-2045-4290-84A1-FE3708F1AB25}" name="таблОтгрузки" displayName="таблОтгрузки" ref="A2:E6" totalsRowShown="0">
  <autoFilter ref="A2:E6" xr:uid="{B9D2FABF-2045-4290-84A1-FE3708F1AB25}"/>
  <tableColumns count="5">
    <tableColumn id="1" xr3:uid="{755AFF10-0F16-418D-8F0E-6D30BF7FC3A0}" name="Место"/>
    <tableColumn id="2" xr3:uid="{8ECE6994-1317-4077-8232-AAF53CD9C26A}" name="янв"/>
    <tableColumn id="3" xr3:uid="{C8B320E7-67C8-41D9-911B-D8CB099A8F15}" name="фев"/>
    <tableColumn id="4" xr3:uid="{26A53700-CAF3-4685-B1D4-8A9E6DF8A605}" name="мар"/>
    <tableColumn id="5" xr3:uid="{7E3D6FA3-272F-463F-B8C3-15EEED2B35F3}" name="sdfsf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D69309-34F2-41B7-9F3B-C7F6101660F6}" name="таблПродажи" displayName="таблПродажи" ref="A14:C19" totalsRowShown="0">
  <autoFilter ref="A14:C19" xr:uid="{37D69309-34F2-41B7-9F3B-C7F6101660F6}"/>
  <tableColumns count="3">
    <tableColumn id="1" xr3:uid="{7C50D2BF-E3E2-4611-A08B-24F0BF5A1290}" name="Город"/>
    <tableColumn id="2" xr3:uid="{A366E53D-4791-4206-9875-EDFE4E3EC8D7}" name="Товар"/>
    <tableColumn id="3" xr3:uid="{CE29E872-0A8E-4F62-A962-AA9E900209D5}" name="Сумм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 2013–2022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E235C-AEF7-4D2F-B424-87CE7E786F48}">
  <dimension ref="A1"/>
  <sheetViews>
    <sheetView tabSelected="1" workbookViewId="0">
      <selection activeCell="L2" sqref="L2"/>
    </sheetView>
  </sheetViews>
  <sheetFormatPr defaultRowHeight="15.9" x14ac:dyDescent="0.4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8FF85-D734-45DC-B598-62AB63614125}">
  <dimension ref="B2:I16"/>
  <sheetViews>
    <sheetView workbookViewId="0">
      <selection activeCell="K11" sqref="K11"/>
    </sheetView>
  </sheetViews>
  <sheetFormatPr defaultRowHeight="15.9" x14ac:dyDescent="0.45"/>
  <cols>
    <col min="2" max="3" width="10.42578125" customWidth="1"/>
    <col min="4" max="4" width="12.28515625" customWidth="1"/>
    <col min="7" max="7" width="11.92578125" customWidth="1"/>
  </cols>
  <sheetData>
    <row r="2" spans="2:9" x14ac:dyDescent="0.45">
      <c r="B2" s="4" t="s">
        <v>28</v>
      </c>
      <c r="C2" s="4" t="s">
        <v>249</v>
      </c>
      <c r="D2" s="4" t="s">
        <v>250</v>
      </c>
    </row>
    <row r="3" spans="2:9" x14ac:dyDescent="0.45">
      <c r="B3" s="3" t="s">
        <v>43</v>
      </c>
      <c r="C3" s="3">
        <v>12500</v>
      </c>
      <c r="D3" s="3">
        <v>2</v>
      </c>
    </row>
    <row r="4" spans="2:9" x14ac:dyDescent="0.45">
      <c r="B4" s="3" t="s">
        <v>44</v>
      </c>
      <c r="C4" s="3">
        <v>8900</v>
      </c>
      <c r="D4" s="3">
        <v>3</v>
      </c>
    </row>
    <row r="5" spans="2:9" x14ac:dyDescent="0.45">
      <c r="B5" s="3" t="s">
        <v>45</v>
      </c>
      <c r="C5" s="3">
        <v>25000</v>
      </c>
      <c r="D5" s="3">
        <v>1</v>
      </c>
      <c r="G5" t="str" cm="1">
        <f t="array" ref="G5:I8">B2:D5</f>
        <v>Товар</v>
      </c>
      <c r="H5" t="str">
        <v>Цена</v>
      </c>
      <c r="I5" t="str">
        <v>Количество</v>
      </c>
    </row>
    <row r="6" spans="2:9" x14ac:dyDescent="0.45">
      <c r="G6" t="str">
        <v>кресло</v>
      </c>
      <c r="H6">
        <v>12500</v>
      </c>
      <c r="I6">
        <v>2</v>
      </c>
    </row>
    <row r="7" spans="2:9" x14ac:dyDescent="0.45">
      <c r="G7" t="str">
        <v>пуфик</v>
      </c>
      <c r="H7">
        <v>8900</v>
      </c>
      <c r="I7">
        <v>3</v>
      </c>
    </row>
    <row r="8" spans="2:9" x14ac:dyDescent="0.45">
      <c r="G8" t="str">
        <v>диван</v>
      </c>
      <c r="H8">
        <v>25000</v>
      </c>
      <c r="I8">
        <v>1</v>
      </c>
    </row>
    <row r="13" spans="2:9" x14ac:dyDescent="0.45">
      <c r="G13" t="str">
        <f t="array" ref="G13:I16">B2:D5</f>
        <v>Товар</v>
      </c>
      <c r="H13" t="str">
        <v>Цена</v>
      </c>
      <c r="I13" t="str">
        <v>Количество</v>
      </c>
    </row>
    <row r="14" spans="2:9" x14ac:dyDescent="0.45">
      <c r="G14" t="str">
        <v>кресло</v>
      </c>
      <c r="H14">
        <v>12500</v>
      </c>
      <c r="I14">
        <v>2</v>
      </c>
    </row>
    <row r="15" spans="2:9" x14ac:dyDescent="0.45">
      <c r="G15" t="str">
        <v>пуфик</v>
      </c>
      <c r="H15">
        <v>8900</v>
      </c>
      <c r="I15">
        <v>3</v>
      </c>
    </row>
    <row r="16" spans="2:9" x14ac:dyDescent="0.45">
      <c r="G16" t="str">
        <v>диван</v>
      </c>
      <c r="H16">
        <v>25000</v>
      </c>
      <c r="I16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31D1-4494-44D6-A71B-0558AC032121}">
  <sheetPr codeName="Лист6"/>
  <dimension ref="A1:I21"/>
  <sheetViews>
    <sheetView zoomScaleNormal="100" workbookViewId="0">
      <selection activeCell="D21" sqref="D21"/>
    </sheetView>
  </sheetViews>
  <sheetFormatPr defaultRowHeight="15.9" x14ac:dyDescent="0.45"/>
  <cols>
    <col min="1" max="1" width="16.85546875" customWidth="1"/>
    <col min="2" max="2" width="15.140625" bestFit="1" customWidth="1"/>
    <col min="3" max="3" width="13.0703125" customWidth="1"/>
    <col min="4" max="4" width="19.2109375" customWidth="1"/>
    <col min="5" max="5" width="12.140625" customWidth="1"/>
    <col min="6" max="6" width="15.140625" bestFit="1" customWidth="1"/>
    <col min="7" max="7" width="12.35546875" customWidth="1"/>
    <col min="9" max="9" width="14.140625" bestFit="1" customWidth="1"/>
  </cols>
  <sheetData>
    <row r="1" spans="1:9" x14ac:dyDescent="0.45">
      <c r="A1" s="4" t="s">
        <v>29</v>
      </c>
      <c r="B1" s="4" t="s">
        <v>28</v>
      </c>
      <c r="C1" s="4" t="s">
        <v>30</v>
      </c>
      <c r="D1" s="4" t="s">
        <v>31</v>
      </c>
    </row>
    <row r="2" spans="1:9" x14ac:dyDescent="0.45">
      <c r="A2" s="3" t="s">
        <v>35</v>
      </c>
      <c r="B2" s="3" t="s">
        <v>46</v>
      </c>
      <c r="C2" s="3">
        <v>7365</v>
      </c>
      <c r="D2" s="3" t="s">
        <v>254</v>
      </c>
    </row>
    <row r="3" spans="1:9" x14ac:dyDescent="0.45">
      <c r="A3" s="3" t="s">
        <v>36</v>
      </c>
      <c r="B3" s="3" t="s">
        <v>43</v>
      </c>
      <c r="C3" s="3">
        <v>8729</v>
      </c>
      <c r="D3" s="3" t="s">
        <v>52</v>
      </c>
    </row>
    <row r="4" spans="1:9" x14ac:dyDescent="0.45">
      <c r="A4" s="3" t="s">
        <v>37</v>
      </c>
      <c r="B4" s="3" t="s">
        <v>47</v>
      </c>
      <c r="C4" s="3">
        <v>140</v>
      </c>
      <c r="D4" s="3" t="s">
        <v>58</v>
      </c>
      <c r="F4" s="48" t="s">
        <v>29</v>
      </c>
      <c r="G4" s="48" t="s">
        <v>28</v>
      </c>
      <c r="H4" s="48" t="s">
        <v>30</v>
      </c>
      <c r="I4" s="48" t="s">
        <v>31</v>
      </c>
    </row>
    <row r="5" spans="1:9" x14ac:dyDescent="0.45">
      <c r="A5" s="3" t="s">
        <v>32</v>
      </c>
      <c r="B5" s="3" t="s">
        <v>44</v>
      </c>
      <c r="C5" s="3">
        <v>3773</v>
      </c>
      <c r="D5" s="3"/>
      <c r="F5" t="str" cm="1">
        <f t="array" ref="F5:I17">[1]!VPile(A2:D5,A9:C11,таблЗаказы[])</f>
        <v>Дзержинск</v>
      </c>
      <c r="G5" t="str">
        <v>тахта</v>
      </c>
      <c r="H5">
        <v>7365</v>
      </c>
      <c r="I5" t="str">
        <v>за наличные!!!</v>
      </c>
    </row>
    <row r="6" spans="1:9" x14ac:dyDescent="0.45">
      <c r="F6" t="str">
        <v>Пятигорск</v>
      </c>
      <c r="G6" t="str">
        <v>кресло</v>
      </c>
      <c r="H6">
        <v>8729</v>
      </c>
      <c r="I6" t="str">
        <v>в кредит</v>
      </c>
    </row>
    <row r="7" spans="1:9" x14ac:dyDescent="0.45">
      <c r="F7" t="str">
        <v>Серпухов</v>
      </c>
      <c r="G7" t="str">
        <v>полка</v>
      </c>
      <c r="H7">
        <v>140</v>
      </c>
      <c r="I7" t="str">
        <v>цвет под дуб</v>
      </c>
    </row>
    <row r="8" spans="1:9" x14ac:dyDescent="0.45">
      <c r="A8" s="4" t="s">
        <v>62</v>
      </c>
      <c r="B8" s="4" t="s">
        <v>61</v>
      </c>
      <c r="C8" s="4" t="s">
        <v>30</v>
      </c>
      <c r="F8" t="str">
        <v>Санкт-Петербург</v>
      </c>
      <c r="G8" t="str">
        <v>пуфик</v>
      </c>
      <c r="H8">
        <v>3773</v>
      </c>
      <c r="I8" t="str">
        <v/>
      </c>
    </row>
    <row r="9" spans="1:9" x14ac:dyDescent="0.45">
      <c r="A9" s="3" t="s">
        <v>32</v>
      </c>
      <c r="B9" s="3" t="s">
        <v>43</v>
      </c>
      <c r="C9" s="3">
        <v>7988</v>
      </c>
      <c r="F9" t="str">
        <v>Санкт-Петербург</v>
      </c>
      <c r="G9" t="str">
        <v>кресло</v>
      </c>
      <c r="H9">
        <v>7988</v>
      </c>
      <c r="I9" t="str">
        <v/>
      </c>
    </row>
    <row r="10" spans="1:9" x14ac:dyDescent="0.45">
      <c r="A10" s="3" t="s">
        <v>33</v>
      </c>
      <c r="B10" s="3" t="s">
        <v>44</v>
      </c>
      <c r="C10" s="3">
        <v>8984</v>
      </c>
      <c r="F10" t="str">
        <v>Красногорск</v>
      </c>
      <c r="G10" t="str">
        <v>пуфик</v>
      </c>
      <c r="H10">
        <v>8984</v>
      </c>
      <c r="I10" t="str">
        <v/>
      </c>
    </row>
    <row r="11" spans="1:9" x14ac:dyDescent="0.45">
      <c r="A11" s="3" t="s">
        <v>34</v>
      </c>
      <c r="B11" s="3" t="s">
        <v>45</v>
      </c>
      <c r="C11" s="3">
        <v>4889</v>
      </c>
      <c r="F11" t="str">
        <v>Тамбов</v>
      </c>
      <c r="G11" t="str">
        <v>диван</v>
      </c>
      <c r="H11">
        <v>4889</v>
      </c>
      <c r="I11" t="str">
        <v/>
      </c>
    </row>
    <row r="12" spans="1:9" x14ac:dyDescent="0.45">
      <c r="F12" t="str">
        <v>Орехово-Зуево</v>
      </c>
      <c r="G12" t="str">
        <v>софа</v>
      </c>
      <c r="H12">
        <v>6146</v>
      </c>
      <c r="I12" t="str">
        <v/>
      </c>
    </row>
    <row r="13" spans="1:9" x14ac:dyDescent="0.45">
      <c r="F13" t="str">
        <v>Рубцовск</v>
      </c>
      <c r="G13" t="str">
        <v>кушетка</v>
      </c>
      <c r="H13">
        <v>8591</v>
      </c>
      <c r="I13" t="str">
        <v>зеленый бархат</v>
      </c>
    </row>
    <row r="14" spans="1:9" x14ac:dyDescent="0.45">
      <c r="A14" s="5" t="s">
        <v>56</v>
      </c>
      <c r="F14" t="str">
        <v>Тула</v>
      </c>
      <c r="G14" t="str">
        <v>стеллаж</v>
      </c>
      <c r="H14">
        <v>4443</v>
      </c>
      <c r="I14" t="str">
        <v/>
      </c>
    </row>
    <row r="15" spans="1:9" x14ac:dyDescent="0.45">
      <c r="A15" t="s">
        <v>29</v>
      </c>
      <c r="B15" t="s">
        <v>28</v>
      </c>
      <c r="C15" t="s">
        <v>63</v>
      </c>
      <c r="D15" t="s">
        <v>57</v>
      </c>
      <c r="F15" t="str">
        <v>Зеленоград</v>
      </c>
      <c r="G15" t="str">
        <v>диван</v>
      </c>
      <c r="H15">
        <v>1699</v>
      </c>
      <c r="I15" t="str">
        <v>кожа буйвола</v>
      </c>
    </row>
    <row r="16" spans="1:9" x14ac:dyDescent="0.45">
      <c r="A16" t="s">
        <v>38</v>
      </c>
      <c r="B16" t="s">
        <v>48</v>
      </c>
      <c r="C16">
        <v>6146</v>
      </c>
      <c r="F16" t="str">
        <v>Хабаровск</v>
      </c>
      <c r="G16" t="str">
        <v>вешалка</v>
      </c>
      <c r="H16">
        <v>2370</v>
      </c>
      <c r="I16" t="str">
        <v/>
      </c>
    </row>
    <row r="17" spans="1:9" x14ac:dyDescent="0.45">
      <c r="A17" t="s">
        <v>39</v>
      </c>
      <c r="B17" t="s">
        <v>49</v>
      </c>
      <c r="C17">
        <v>8591</v>
      </c>
      <c r="D17" t="s">
        <v>59</v>
      </c>
      <c r="F17" t="str">
        <v>Самара</v>
      </c>
      <c r="G17" t="str">
        <v>шкаф</v>
      </c>
      <c r="H17">
        <v>10000</v>
      </c>
      <c r="I17" t="str">
        <v>под орех</v>
      </c>
    </row>
    <row r="18" spans="1:9" x14ac:dyDescent="0.45">
      <c r="A18" t="s">
        <v>40</v>
      </c>
      <c r="B18" t="s">
        <v>50</v>
      </c>
      <c r="C18">
        <v>4443</v>
      </c>
    </row>
    <row r="19" spans="1:9" x14ac:dyDescent="0.45">
      <c r="A19" t="s">
        <v>42</v>
      </c>
      <c r="B19" t="s">
        <v>45</v>
      </c>
      <c r="C19">
        <v>1699</v>
      </c>
      <c r="D19" t="s">
        <v>60</v>
      </c>
    </row>
    <row r="20" spans="1:9" x14ac:dyDescent="0.45">
      <c r="A20" t="s">
        <v>41</v>
      </c>
      <c r="B20" t="s">
        <v>51</v>
      </c>
      <c r="C20">
        <v>2370</v>
      </c>
    </row>
    <row r="21" spans="1:9" x14ac:dyDescent="0.45">
      <c r="A21" t="s">
        <v>70</v>
      </c>
      <c r="B21" t="s">
        <v>255</v>
      </c>
      <c r="C21">
        <v>10000</v>
      </c>
      <c r="D21" t="s">
        <v>256</v>
      </c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E35B-77A2-4D67-95C3-117775BFF400}">
  <sheetPr codeName="Лист7"/>
  <dimension ref="A1:O20"/>
  <sheetViews>
    <sheetView zoomScaleNormal="100" workbookViewId="0">
      <selection activeCell="C21" sqref="C21"/>
    </sheetView>
  </sheetViews>
  <sheetFormatPr defaultRowHeight="15.9" x14ac:dyDescent="0.45"/>
  <sheetData>
    <row r="1" spans="1:15" x14ac:dyDescent="0.45">
      <c r="A1" s="7" t="s">
        <v>73</v>
      </c>
    </row>
    <row r="2" spans="1:15" x14ac:dyDescent="0.45">
      <c r="A2" t="s">
        <v>62</v>
      </c>
      <c r="B2" t="s">
        <v>64</v>
      </c>
      <c r="C2" t="s">
        <v>65</v>
      </c>
      <c r="D2" t="s">
        <v>66</v>
      </c>
      <c r="E2" t="s">
        <v>258</v>
      </c>
      <c r="G2" t="str" cm="1">
        <f t="array" ref="G2:O6">[1]!HPile(таблОтгрузки[#All],B9:B12,B16:D20)</f>
        <v>Место</v>
      </c>
      <c r="H2" t="str">
        <v>янв</v>
      </c>
      <c r="I2" t="str">
        <v>фев</v>
      </c>
      <c r="J2" t="str">
        <v>мар</v>
      </c>
      <c r="K2" t="str">
        <v>sdfsf</v>
      </c>
      <c r="L2" t="str">
        <v>апр</v>
      </c>
      <c r="M2" t="str">
        <v>май</v>
      </c>
      <c r="N2" t="str">
        <v>июн</v>
      </c>
      <c r="O2" t="str">
        <v>июл</v>
      </c>
    </row>
    <row r="3" spans="1:15" x14ac:dyDescent="0.45">
      <c r="A3" t="s">
        <v>69</v>
      </c>
      <c r="B3">
        <v>7978</v>
      </c>
      <c r="C3">
        <v>1653</v>
      </c>
      <c r="D3">
        <v>4576</v>
      </c>
      <c r="E3">
        <v>1</v>
      </c>
      <c r="G3" t="str">
        <v>Москва</v>
      </c>
      <c r="H3">
        <v>7978</v>
      </c>
      <c r="I3">
        <v>1653</v>
      </c>
      <c r="J3">
        <v>4576</v>
      </c>
      <c r="K3">
        <v>1</v>
      </c>
      <c r="L3">
        <v>4940</v>
      </c>
      <c r="M3">
        <v>1019</v>
      </c>
      <c r="N3">
        <v>4</v>
      </c>
      <c r="O3">
        <v>7505</v>
      </c>
    </row>
    <row r="4" spans="1:15" x14ac:dyDescent="0.45">
      <c r="A4" t="s">
        <v>70</v>
      </c>
      <c r="B4">
        <v>8335</v>
      </c>
      <c r="D4">
        <v>3781</v>
      </c>
      <c r="E4">
        <v>2</v>
      </c>
      <c r="G4" t="str">
        <v>Самара</v>
      </c>
      <c r="H4">
        <v>8335</v>
      </c>
      <c r="I4" t="str">
        <v/>
      </c>
      <c r="J4">
        <v>3781</v>
      </c>
      <c r="K4">
        <v>2</v>
      </c>
      <c r="L4">
        <v>7659</v>
      </c>
      <c r="M4">
        <v>7096</v>
      </c>
      <c r="N4">
        <v>3</v>
      </c>
      <c r="O4">
        <v>5557</v>
      </c>
    </row>
    <row r="5" spans="1:15" x14ac:dyDescent="0.45">
      <c r="A5" t="s">
        <v>71</v>
      </c>
      <c r="B5">
        <v>8918</v>
      </c>
      <c r="C5">
        <v>5636</v>
      </c>
      <c r="D5">
        <v>5979</v>
      </c>
      <c r="E5">
        <v>3</v>
      </c>
      <c r="G5" t="str">
        <v>Воронеж</v>
      </c>
      <c r="H5">
        <v>8918</v>
      </c>
      <c r="I5">
        <v>5636</v>
      </c>
      <c r="J5">
        <v>5979</v>
      </c>
      <c r="K5">
        <v>3</v>
      </c>
      <c r="L5">
        <v>3383</v>
      </c>
      <c r="M5">
        <v>5348</v>
      </c>
      <c r="N5">
        <v>2</v>
      </c>
      <c r="O5" t="e">
        <v>#DIV/0!</v>
      </c>
    </row>
    <row r="6" spans="1:15" x14ac:dyDescent="0.45">
      <c r="A6" t="s">
        <v>34</v>
      </c>
      <c r="B6">
        <v>2831</v>
      </c>
      <c r="C6">
        <v>503</v>
      </c>
      <c r="D6">
        <v>7181</v>
      </c>
      <c r="E6">
        <v>4</v>
      </c>
      <c r="G6" t="str">
        <v>Тамбов</v>
      </c>
      <c r="H6">
        <v>2831</v>
      </c>
      <c r="I6">
        <v>503</v>
      </c>
      <c r="J6">
        <v>7181</v>
      </c>
      <c r="K6">
        <v>4</v>
      </c>
      <c r="L6" t="str">
        <v/>
      </c>
      <c r="M6">
        <v>6719</v>
      </c>
      <c r="N6">
        <v>1</v>
      </c>
      <c r="O6">
        <v>9434</v>
      </c>
    </row>
    <row r="9" spans="1:15" x14ac:dyDescent="0.45">
      <c r="A9" s="3"/>
      <c r="B9" s="3" t="s">
        <v>67</v>
      </c>
    </row>
    <row r="10" spans="1:15" x14ac:dyDescent="0.45">
      <c r="A10" s="3" t="s">
        <v>69</v>
      </c>
      <c r="B10" s="3">
        <v>4940</v>
      </c>
    </row>
    <row r="11" spans="1:15" x14ac:dyDescent="0.45">
      <c r="A11" s="3" t="s">
        <v>70</v>
      </c>
      <c r="B11" s="3">
        <v>7659</v>
      </c>
    </row>
    <row r="12" spans="1:15" x14ac:dyDescent="0.45">
      <c r="A12" s="3" t="s">
        <v>71</v>
      </c>
      <c r="B12" s="3">
        <v>3383</v>
      </c>
    </row>
    <row r="16" spans="1:15" x14ac:dyDescent="0.45">
      <c r="A16" s="6" t="s">
        <v>29</v>
      </c>
      <c r="B16" s="6" t="s">
        <v>68</v>
      </c>
      <c r="C16" s="6" t="s">
        <v>72</v>
      </c>
      <c r="D16" s="6" t="s">
        <v>257</v>
      </c>
    </row>
    <row r="17" spans="1:4" x14ac:dyDescent="0.45">
      <c r="A17" s="3" t="s">
        <v>69</v>
      </c>
      <c r="B17" s="3">
        <v>1019</v>
      </c>
      <c r="C17" s="3">
        <v>4</v>
      </c>
      <c r="D17" s="3">
        <v>7505</v>
      </c>
    </row>
    <row r="18" spans="1:4" x14ac:dyDescent="0.45">
      <c r="A18" s="3" t="s">
        <v>70</v>
      </c>
      <c r="B18" s="3">
        <v>7096</v>
      </c>
      <c r="C18" s="3">
        <v>3</v>
      </c>
      <c r="D18" s="3">
        <v>5557</v>
      </c>
    </row>
    <row r="19" spans="1:4" x14ac:dyDescent="0.45">
      <c r="A19" s="3" t="s">
        <v>71</v>
      </c>
      <c r="B19" s="3">
        <v>5348</v>
      </c>
      <c r="C19" s="3">
        <v>2</v>
      </c>
      <c r="D19" s="3" t="e">
        <f>2/0</f>
        <v>#DIV/0!</v>
      </c>
    </row>
    <row r="20" spans="1:4" x14ac:dyDescent="0.45">
      <c r="A20" s="3" t="s">
        <v>34</v>
      </c>
      <c r="B20" s="3">
        <v>6719</v>
      </c>
      <c r="C20" s="3">
        <v>1</v>
      </c>
      <c r="D20" s="3">
        <v>9434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DC80-F1F8-4716-B5B3-778A39A05A7B}">
  <sheetPr codeName="Лист21"/>
  <dimension ref="A1:I19"/>
  <sheetViews>
    <sheetView workbookViewId="0">
      <selection activeCell="F2" sqref="F2:I15"/>
    </sheetView>
  </sheetViews>
  <sheetFormatPr defaultRowHeight="15.9" x14ac:dyDescent="0.45"/>
  <cols>
    <col min="1" max="1" width="16.85546875" customWidth="1"/>
    <col min="2" max="2" width="15.140625" bestFit="1" customWidth="1"/>
    <col min="3" max="3" width="13.0703125" customWidth="1"/>
    <col min="4" max="4" width="19.2109375" customWidth="1"/>
    <col min="5" max="5" width="9.140625" customWidth="1"/>
    <col min="6" max="6" width="15.140625" bestFit="1" customWidth="1"/>
    <col min="8" max="8" width="7.92578125" bestFit="1" customWidth="1"/>
    <col min="9" max="9" width="14.140625" bestFit="1" customWidth="1"/>
  </cols>
  <sheetData>
    <row r="1" spans="1:9" x14ac:dyDescent="0.45">
      <c r="A1" s="4" t="s">
        <v>29</v>
      </c>
      <c r="B1" s="4" t="s">
        <v>30</v>
      </c>
      <c r="C1" s="4" t="s">
        <v>28</v>
      </c>
    </row>
    <row r="2" spans="1:9" x14ac:dyDescent="0.45">
      <c r="A2" s="3" t="s">
        <v>32</v>
      </c>
      <c r="B2" s="3">
        <v>7988</v>
      </c>
      <c r="C2" s="3" t="s">
        <v>43</v>
      </c>
      <c r="F2" t="str">
        <f t="array" ref="F2:I15">[1]!Append(A1:C4,A7:D11,таблПродажи[#All])</f>
        <v>Город</v>
      </c>
      <c r="G2" t="str">
        <v>Сумма</v>
      </c>
      <c r="H2" t="str">
        <v>Товар</v>
      </c>
      <c r="I2" t="str">
        <v>Примечание</v>
      </c>
    </row>
    <row r="3" spans="1:9" x14ac:dyDescent="0.45">
      <c r="A3" s="3" t="s">
        <v>33</v>
      </c>
      <c r="B3" s="3">
        <v>8984</v>
      </c>
      <c r="C3" s="3" t="s">
        <v>44</v>
      </c>
      <c r="F3" t="str">
        <v>Санкт-Петербург</v>
      </c>
      <c r="G3">
        <v>7988</v>
      </c>
      <c r="H3" t="str">
        <v>кресло</v>
      </c>
      <c r="I3" t="str">
        <v/>
      </c>
    </row>
    <row r="4" spans="1:9" x14ac:dyDescent="0.45">
      <c r="A4" s="3" t="s">
        <v>34</v>
      </c>
      <c r="B4" s="3">
        <v>4889</v>
      </c>
      <c r="C4" s="3" t="s">
        <v>45</v>
      </c>
      <c r="F4" t="str">
        <v>Красногорск</v>
      </c>
      <c r="G4">
        <v>8984</v>
      </c>
      <c r="H4" t="str">
        <v>пуфик</v>
      </c>
      <c r="I4" t="str">
        <v/>
      </c>
    </row>
    <row r="5" spans="1:9" x14ac:dyDescent="0.45">
      <c r="F5" t="str">
        <v>Тамбов</v>
      </c>
      <c r="G5">
        <v>4889</v>
      </c>
      <c r="H5" t="str">
        <v>диван</v>
      </c>
      <c r="I5" t="str">
        <v/>
      </c>
    </row>
    <row r="6" spans="1:9" x14ac:dyDescent="0.45">
      <c r="F6" t="str">
        <v>Дзержинск</v>
      </c>
      <c r="G6">
        <v>7365</v>
      </c>
      <c r="H6" t="str">
        <v>тахта</v>
      </c>
      <c r="I6" t="str">
        <v>в кредит</v>
      </c>
    </row>
    <row r="7" spans="1:9" x14ac:dyDescent="0.45">
      <c r="A7" s="4" t="s">
        <v>28</v>
      </c>
      <c r="B7" s="4" t="s">
        <v>29</v>
      </c>
      <c r="C7" s="4" t="s">
        <v>30</v>
      </c>
      <c r="D7" s="4" t="s">
        <v>31</v>
      </c>
      <c r="F7" t="str">
        <v>Пятигорск</v>
      </c>
      <c r="G7" t="e">
        <v>#DIV/0!</v>
      </c>
      <c r="H7" t="str">
        <v>кресло</v>
      </c>
      <c r="I7" t="str">
        <v/>
      </c>
    </row>
    <row r="8" spans="1:9" x14ac:dyDescent="0.45">
      <c r="A8" s="3" t="s">
        <v>46</v>
      </c>
      <c r="B8" s="3" t="s">
        <v>35</v>
      </c>
      <c r="C8" s="3">
        <v>7365</v>
      </c>
      <c r="D8" s="3" t="s">
        <v>52</v>
      </c>
      <c r="F8" t="str">
        <v>Серпухов</v>
      </c>
      <c r="G8">
        <v>140</v>
      </c>
      <c r="H8" t="str">
        <v>полка</v>
      </c>
      <c r="I8" t="str">
        <v>цвет по дуб</v>
      </c>
    </row>
    <row r="9" spans="1:9" x14ac:dyDescent="0.45">
      <c r="A9" s="3" t="s">
        <v>43</v>
      </c>
      <c r="B9" s="3" t="s">
        <v>36</v>
      </c>
      <c r="C9" s="3" t="e">
        <f>2/0</f>
        <v>#DIV/0!</v>
      </c>
      <c r="D9" s="3"/>
      <c r="F9" t="str">
        <v>Санкт-Петербург</v>
      </c>
      <c r="G9">
        <v>3773</v>
      </c>
      <c r="H9" t="str">
        <v>пуфик</v>
      </c>
      <c r="I9" t="str">
        <v>нужен розовый</v>
      </c>
    </row>
    <row r="10" spans="1:9" x14ac:dyDescent="0.45">
      <c r="A10" s="3" t="s">
        <v>47</v>
      </c>
      <c r="B10" s="3" t="s">
        <v>37</v>
      </c>
      <c r="C10" s="3">
        <v>140</v>
      </c>
      <c r="D10" s="3" t="s">
        <v>53</v>
      </c>
      <c r="F10" t="str">
        <v>Орехово-Зуево</v>
      </c>
      <c r="G10">
        <v>6146</v>
      </c>
      <c r="H10" t="str">
        <v>софа</v>
      </c>
      <c r="I10" t="str">
        <v/>
      </c>
    </row>
    <row r="11" spans="1:9" x14ac:dyDescent="0.45">
      <c r="A11" s="3" t="s">
        <v>44</v>
      </c>
      <c r="B11" s="3" t="s">
        <v>32</v>
      </c>
      <c r="C11" s="3">
        <v>3773</v>
      </c>
      <c r="D11" s="3" t="s">
        <v>54</v>
      </c>
      <c r="F11" t="str">
        <v>Рубцовск</v>
      </c>
      <c r="G11">
        <v>8591</v>
      </c>
      <c r="H11" t="str">
        <v>кушетка</v>
      </c>
      <c r="I11" t="str">
        <v/>
      </c>
    </row>
    <row r="12" spans="1:9" x14ac:dyDescent="0.45">
      <c r="F12" t="str">
        <v>Тула</v>
      </c>
      <c r="G12">
        <v>4443</v>
      </c>
      <c r="H12" t="str">
        <v>стеллаж</v>
      </c>
      <c r="I12" t="str">
        <v/>
      </c>
    </row>
    <row r="13" spans="1:9" x14ac:dyDescent="0.45">
      <c r="A13" s="5" t="s">
        <v>55</v>
      </c>
      <c r="F13" t="str">
        <v>Зеленоград</v>
      </c>
      <c r="G13" t="str">
        <v/>
      </c>
      <c r="H13" t="str">
        <v>диван</v>
      </c>
      <c r="I13" t="str">
        <v/>
      </c>
    </row>
    <row r="14" spans="1:9" x14ac:dyDescent="0.45">
      <c r="A14" t="s">
        <v>29</v>
      </c>
      <c r="B14" t="s">
        <v>28</v>
      </c>
      <c r="C14" t="s">
        <v>30</v>
      </c>
      <c r="F14" t="str">
        <v>Хабаровск</v>
      </c>
      <c r="G14">
        <v>2370</v>
      </c>
      <c r="H14" t="str">
        <v>вешалка</v>
      </c>
      <c r="I14" t="str">
        <v/>
      </c>
    </row>
    <row r="15" spans="1:9" x14ac:dyDescent="0.45">
      <c r="A15" t="s">
        <v>38</v>
      </c>
      <c r="B15" t="s">
        <v>48</v>
      </c>
      <c r="C15">
        <v>6146</v>
      </c>
      <c r="F15" t="e">
        <v>#N/A</v>
      </c>
      <c r="G15" t="e">
        <v>#N/A</v>
      </c>
      <c r="H15" t="e">
        <v>#N/A</v>
      </c>
      <c r="I15" t="e">
        <v>#N/A</v>
      </c>
    </row>
    <row r="16" spans="1:9" x14ac:dyDescent="0.45">
      <c r="A16" t="s">
        <v>39</v>
      </c>
      <c r="B16" t="s">
        <v>49</v>
      </c>
      <c r="C16">
        <v>8591</v>
      </c>
    </row>
    <row r="17" spans="1:3" x14ac:dyDescent="0.45">
      <c r="A17" t="s">
        <v>40</v>
      </c>
      <c r="B17" t="s">
        <v>50</v>
      </c>
      <c r="C17">
        <v>4443</v>
      </c>
    </row>
    <row r="18" spans="1:3" x14ac:dyDescent="0.45">
      <c r="A18" t="s">
        <v>42</v>
      </c>
      <c r="B18" t="s">
        <v>45</v>
      </c>
    </row>
    <row r="19" spans="1:3" x14ac:dyDescent="0.45">
      <c r="A19" t="s">
        <v>41</v>
      </c>
      <c r="B19" t="s">
        <v>51</v>
      </c>
      <c r="C19">
        <v>2370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7B34-790C-41C6-8562-10E8CD50F6F2}">
  <sheetPr codeName="Лист5"/>
  <dimension ref="A1:F21"/>
  <sheetViews>
    <sheetView workbookViewId="0">
      <selection activeCell="F2" sqref="F2"/>
    </sheetView>
  </sheetViews>
  <sheetFormatPr defaultRowHeight="15.9" x14ac:dyDescent="0.45"/>
  <cols>
    <col min="1" max="1" width="11.5" customWidth="1"/>
    <col min="2" max="2" width="6.85546875" customWidth="1"/>
    <col min="3" max="3" width="11.35546875" customWidth="1"/>
    <col min="4" max="4" width="12.2109375" customWidth="1"/>
    <col min="5" max="5" width="12.640625" customWidth="1"/>
    <col min="6" max="6" width="12.92578125" customWidth="1"/>
  </cols>
  <sheetData>
    <row r="1" spans="1:6" x14ac:dyDescent="0.45">
      <c r="A1" s="10" t="s">
        <v>74</v>
      </c>
      <c r="C1" s="10" t="s">
        <v>75</v>
      </c>
      <c r="D1" s="10"/>
      <c r="F1" s="8" t="s">
        <v>76</v>
      </c>
    </row>
    <row r="2" spans="1:6" x14ac:dyDescent="0.45">
      <c r="A2" s="53" t="s">
        <v>14</v>
      </c>
      <c r="B2" s="53"/>
      <c r="C2" s="56" t="s">
        <v>20</v>
      </c>
      <c r="D2" s="53" t="s">
        <v>7</v>
      </c>
      <c r="F2" s="11" t="str" cm="1">
        <f t="array" ref="F2:F5">[1]!Matches(A2:A20,C2:D9)</f>
        <v>Сергей</v>
      </c>
    </row>
    <row r="3" spans="1:6" x14ac:dyDescent="0.45">
      <c r="A3" s="53" t="s">
        <v>251</v>
      </c>
      <c r="B3" s="53"/>
      <c r="C3" s="58" t="s">
        <v>5</v>
      </c>
      <c r="D3" s="53" t="s">
        <v>4</v>
      </c>
      <c r="F3" s="12" t="str">
        <v>Илья</v>
      </c>
    </row>
    <row r="4" spans="1:6" x14ac:dyDescent="0.45">
      <c r="A4" s="55" t="s">
        <v>17</v>
      </c>
      <c r="B4" s="53"/>
      <c r="C4" s="53" t="s">
        <v>8</v>
      </c>
      <c r="D4" s="53" t="s">
        <v>13</v>
      </c>
      <c r="F4" s="12" t="str">
        <v>Алина</v>
      </c>
    </row>
    <row r="5" spans="1:6" x14ac:dyDescent="0.45">
      <c r="A5" s="53" t="s">
        <v>14</v>
      </c>
      <c r="B5" s="53"/>
      <c r="C5" s="53" t="s">
        <v>4</v>
      </c>
      <c r="D5" s="53" t="s">
        <v>0</v>
      </c>
      <c r="F5" s="12" t="str">
        <v>Максим</v>
      </c>
    </row>
    <row r="6" spans="1:6" x14ac:dyDescent="0.45">
      <c r="A6" s="53" t="s">
        <v>18</v>
      </c>
      <c r="B6" s="53"/>
      <c r="C6" s="55" t="s">
        <v>17</v>
      </c>
      <c r="D6" s="53" t="s">
        <v>22</v>
      </c>
      <c r="F6" s="12"/>
    </row>
    <row r="7" spans="1:6" x14ac:dyDescent="0.45">
      <c r="A7" s="56" t="s">
        <v>20</v>
      </c>
      <c r="B7" s="53"/>
      <c r="C7" s="53" t="s">
        <v>23</v>
      </c>
      <c r="D7" s="57" t="s">
        <v>16</v>
      </c>
      <c r="F7" s="12"/>
    </row>
    <row r="8" spans="1:6" x14ac:dyDescent="0.45">
      <c r="A8" s="53" t="s">
        <v>21</v>
      </c>
      <c r="B8" s="53"/>
      <c r="C8" s="53" t="s">
        <v>9</v>
      </c>
      <c r="D8" s="53" t="s">
        <v>253</v>
      </c>
      <c r="F8" s="2"/>
    </row>
    <row r="9" spans="1:6" x14ac:dyDescent="0.45">
      <c r="A9" s="58" t="s">
        <v>5</v>
      </c>
      <c r="B9" s="53"/>
      <c r="C9" s="53" t="s">
        <v>22</v>
      </c>
      <c r="D9" s="53" t="s">
        <v>1</v>
      </c>
      <c r="F9" s="2"/>
    </row>
    <row r="10" spans="1:6" x14ac:dyDescent="0.45">
      <c r="A10" s="53" t="s">
        <v>6</v>
      </c>
      <c r="B10" s="53"/>
      <c r="C10" s="54"/>
      <c r="D10" s="54"/>
      <c r="F10" s="2"/>
    </row>
    <row r="11" spans="1:6" x14ac:dyDescent="0.45">
      <c r="A11" s="53" t="s">
        <v>21</v>
      </c>
      <c r="B11" s="53"/>
      <c r="C11" s="54"/>
      <c r="D11" s="54"/>
    </row>
    <row r="12" spans="1:6" x14ac:dyDescent="0.45">
      <c r="A12" s="53" t="s">
        <v>251</v>
      </c>
      <c r="B12" s="53"/>
      <c r="C12" s="54"/>
      <c r="D12" s="54"/>
    </row>
    <row r="13" spans="1:6" x14ac:dyDescent="0.45">
      <c r="A13" s="53" t="s">
        <v>2</v>
      </c>
      <c r="B13" s="53"/>
      <c r="C13" s="54"/>
      <c r="D13" s="54"/>
    </row>
    <row r="14" spans="1:6" x14ac:dyDescent="0.45">
      <c r="A14" s="53" t="s">
        <v>252</v>
      </c>
      <c r="B14" s="53"/>
      <c r="C14" s="54"/>
      <c r="D14" s="54"/>
    </row>
    <row r="15" spans="1:6" x14ac:dyDescent="0.45">
      <c r="A15" s="55" t="s">
        <v>17</v>
      </c>
      <c r="B15" s="53"/>
      <c r="C15" s="54"/>
      <c r="D15" s="54"/>
    </row>
    <row r="16" spans="1:6" x14ac:dyDescent="0.45">
      <c r="A16" s="53" t="s">
        <v>251</v>
      </c>
      <c r="B16" s="53"/>
      <c r="C16" s="54"/>
      <c r="D16" s="54"/>
    </row>
    <row r="17" spans="1:4" x14ac:dyDescent="0.45">
      <c r="A17" s="57" t="s">
        <v>16</v>
      </c>
      <c r="B17" s="53"/>
      <c r="C17" s="54"/>
      <c r="D17" s="54"/>
    </row>
    <row r="18" spans="1:4" x14ac:dyDescent="0.45">
      <c r="A18" s="53" t="s">
        <v>19</v>
      </c>
      <c r="B18" s="53"/>
      <c r="C18" s="53"/>
      <c r="D18" s="54"/>
    </row>
    <row r="19" spans="1:4" x14ac:dyDescent="0.45">
      <c r="A19" s="53" t="s">
        <v>15</v>
      </c>
      <c r="B19" s="53"/>
      <c r="C19" s="53"/>
      <c r="D19" s="54"/>
    </row>
    <row r="20" spans="1:4" x14ac:dyDescent="0.45">
      <c r="A20" s="53" t="s">
        <v>3</v>
      </c>
      <c r="B20" s="53"/>
      <c r="C20" s="53"/>
      <c r="D20" s="54"/>
    </row>
    <row r="21" spans="1:4" x14ac:dyDescent="0.45">
      <c r="A21" s="54"/>
      <c r="B21" s="54"/>
      <c r="C21" s="54"/>
      <c r="D21" s="5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F1BB-DE10-4D43-8B5E-7057E4113129}">
  <sheetPr codeName="Лист8"/>
  <dimension ref="A1:F27"/>
  <sheetViews>
    <sheetView workbookViewId="0">
      <selection activeCell="E11" sqref="E11"/>
    </sheetView>
  </sheetViews>
  <sheetFormatPr defaultRowHeight="15.9" x14ac:dyDescent="0.45"/>
  <cols>
    <col min="1" max="1" width="11.5" customWidth="1"/>
    <col min="2" max="2" width="6.85546875" customWidth="1"/>
    <col min="3" max="3" width="11.35546875" customWidth="1"/>
    <col min="4" max="4" width="12.2109375" customWidth="1"/>
    <col min="5" max="5" width="27.28515625" customWidth="1"/>
    <col min="6" max="6" width="30.7109375" customWidth="1"/>
  </cols>
  <sheetData>
    <row r="1" spans="1:6" x14ac:dyDescent="0.45">
      <c r="A1" s="10" t="s">
        <v>74</v>
      </c>
      <c r="C1" s="10" t="s">
        <v>75</v>
      </c>
      <c r="E1" s="9" t="s">
        <v>88</v>
      </c>
    </row>
    <row r="2" spans="1:6" x14ac:dyDescent="0.45">
      <c r="A2" t="s">
        <v>77</v>
      </c>
      <c r="B2" s="11"/>
      <c r="C2" t="s">
        <v>79</v>
      </c>
      <c r="E2" t="str" cm="1">
        <f t="array" ref="E2:E6">[1]!Mismatches(A2:A10,C2:C7)</f>
        <v>Клавиатура</v>
      </c>
      <c r="F2" s="2"/>
    </row>
    <row r="3" spans="1:6" x14ac:dyDescent="0.45">
      <c r="A3" t="s">
        <v>78</v>
      </c>
      <c r="B3" s="11"/>
      <c r="C3" t="s">
        <v>82</v>
      </c>
      <c r="E3" t="str">
        <v>Колонки</v>
      </c>
    </row>
    <row r="4" spans="1:6" x14ac:dyDescent="0.45">
      <c r="A4" t="s">
        <v>79</v>
      </c>
      <c r="B4" s="11"/>
      <c r="C4" t="s">
        <v>78</v>
      </c>
      <c r="E4" t="str">
        <v>Веб-камера</v>
      </c>
    </row>
    <row r="5" spans="1:6" x14ac:dyDescent="0.45">
      <c r="A5" t="s">
        <v>80</v>
      </c>
      <c r="B5" s="11"/>
      <c r="C5" t="s">
        <v>86</v>
      </c>
      <c r="E5" t="str">
        <v>Сканер</v>
      </c>
    </row>
    <row r="6" spans="1:6" x14ac:dyDescent="0.45">
      <c r="A6" t="s">
        <v>81</v>
      </c>
      <c r="B6" s="11"/>
      <c r="C6" t="s">
        <v>87</v>
      </c>
      <c r="E6" t="str">
        <v>Микрофон</v>
      </c>
    </row>
    <row r="7" spans="1:6" x14ac:dyDescent="0.45">
      <c r="A7" t="s">
        <v>82</v>
      </c>
      <c r="B7" s="11"/>
      <c r="C7" t="s">
        <v>85</v>
      </c>
    </row>
    <row r="8" spans="1:6" x14ac:dyDescent="0.45">
      <c r="A8" t="s">
        <v>83</v>
      </c>
      <c r="B8" s="11"/>
    </row>
    <row r="9" spans="1:6" x14ac:dyDescent="0.45">
      <c r="A9" t="s">
        <v>84</v>
      </c>
      <c r="B9" s="11"/>
      <c r="E9" s="9" t="s">
        <v>89</v>
      </c>
    </row>
    <row r="10" spans="1:6" x14ac:dyDescent="0.45">
      <c r="A10" t="s">
        <v>85</v>
      </c>
      <c r="B10" s="11"/>
      <c r="E10" t="str" cm="1">
        <f t="array" ref="E10:E11">[1]!Mismatches(C2:C7,A2:A10)</f>
        <v>Часы</v>
      </c>
      <c r="F10" s="2"/>
    </row>
    <row r="11" spans="1:6" x14ac:dyDescent="0.45">
      <c r="B11" s="11"/>
      <c r="E11" t="str">
        <v>Калькулятор</v>
      </c>
    </row>
    <row r="12" spans="1:6" x14ac:dyDescent="0.45">
      <c r="B12" s="11"/>
    </row>
    <row r="13" spans="1:6" x14ac:dyDescent="0.45">
      <c r="B13" s="11"/>
    </row>
    <row r="14" spans="1:6" x14ac:dyDescent="0.45">
      <c r="B14" s="11"/>
    </row>
    <row r="15" spans="1:6" x14ac:dyDescent="0.45">
      <c r="B15" s="11"/>
    </row>
    <row r="16" spans="1:6" x14ac:dyDescent="0.45">
      <c r="B16" s="11"/>
    </row>
    <row r="17" spans="2:6" x14ac:dyDescent="0.45">
      <c r="B17" s="11"/>
    </row>
    <row r="18" spans="2:6" x14ac:dyDescent="0.45">
      <c r="B18" s="11"/>
      <c r="C18" s="11"/>
    </row>
    <row r="19" spans="2:6" x14ac:dyDescent="0.45">
      <c r="B19" s="11"/>
      <c r="C19" s="11"/>
    </row>
    <row r="20" spans="2:6" x14ac:dyDescent="0.45">
      <c r="B20" s="11"/>
      <c r="C20" s="11"/>
    </row>
    <row r="27" spans="2:6" x14ac:dyDescent="0.45">
      <c r="F27" s="2"/>
    </row>
  </sheetData>
  <conditionalFormatting sqref="A2:A10 C2:C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89BA-9567-4D99-922C-9832E8B74D12}">
  <sheetPr codeName="Лист24"/>
  <dimension ref="A1:H10"/>
  <sheetViews>
    <sheetView workbookViewId="0">
      <selection activeCell="F4" sqref="F4"/>
    </sheetView>
  </sheetViews>
  <sheetFormatPr defaultRowHeight="15.9" x14ac:dyDescent="0.45"/>
  <cols>
    <col min="3" max="3" width="10.85546875" customWidth="1"/>
    <col min="8" max="8" width="10.42578125" customWidth="1"/>
  </cols>
  <sheetData>
    <row r="1" spans="1:8" x14ac:dyDescent="0.45">
      <c r="A1" s="26" t="s">
        <v>28</v>
      </c>
      <c r="B1" s="26" t="s">
        <v>29</v>
      </c>
      <c r="C1" s="26" t="s">
        <v>63</v>
      </c>
    </row>
    <row r="2" spans="1:8" x14ac:dyDescent="0.45">
      <c r="A2" s="1" t="s">
        <v>110</v>
      </c>
      <c r="B2" s="24" t="s">
        <v>69</v>
      </c>
      <c r="C2" s="23">
        <v>100</v>
      </c>
    </row>
    <row r="3" spans="1:8" x14ac:dyDescent="0.45">
      <c r="A3" s="1"/>
      <c r="B3" s="24"/>
      <c r="C3" s="23"/>
      <c r="F3" t="str" cm="1">
        <f t="array" ref="F3:H9">[1]!RemoveBlankRows(A1:C13)</f>
        <v>Товар</v>
      </c>
      <c r="G3" t="str">
        <v>Город</v>
      </c>
      <c r="H3" t="str">
        <v>Стоимость</v>
      </c>
    </row>
    <row r="4" spans="1:8" x14ac:dyDescent="0.45">
      <c r="A4" s="1" t="s">
        <v>111</v>
      </c>
      <c r="B4" s="24" t="s">
        <v>114</v>
      </c>
      <c r="C4" s="23">
        <v>250</v>
      </c>
      <c r="F4" t="str">
        <v>Альфа</v>
      </c>
      <c r="G4" t="str">
        <v>Москва</v>
      </c>
      <c r="H4">
        <v>100</v>
      </c>
    </row>
    <row r="5" spans="1:8" x14ac:dyDescent="0.45">
      <c r="A5" s="1" t="s">
        <v>112</v>
      </c>
      <c r="B5" s="24" t="s">
        <v>71</v>
      </c>
      <c r="C5" s="23">
        <v>99</v>
      </c>
      <c r="F5" t="str">
        <v>Бета</v>
      </c>
      <c r="G5" t="str">
        <v>Ижевск</v>
      </c>
      <c r="H5">
        <v>250</v>
      </c>
    </row>
    <row r="6" spans="1:8" x14ac:dyDescent="0.45">
      <c r="A6" s="1"/>
      <c r="B6" s="24"/>
      <c r="C6" s="23"/>
      <c r="F6" t="str">
        <v>Гамма</v>
      </c>
      <c r="G6" t="str">
        <v>Воронеж</v>
      </c>
      <c r="H6">
        <v>99</v>
      </c>
    </row>
    <row r="7" spans="1:8" x14ac:dyDescent="0.45">
      <c r="A7" s="1" t="s">
        <v>113</v>
      </c>
      <c r="B7" s="24" t="s">
        <v>34</v>
      </c>
      <c r="C7" s="23">
        <v>299</v>
      </c>
      <c r="F7" t="str">
        <v>Дельта</v>
      </c>
      <c r="G7" t="str">
        <v>Тамбов</v>
      </c>
      <c r="H7">
        <v>299</v>
      </c>
    </row>
    <row r="8" spans="1:8" x14ac:dyDescent="0.45">
      <c r="F8" t="str">
        <v>Лямбда</v>
      </c>
      <c r="G8" t="str">
        <v>Самара</v>
      </c>
      <c r="H8">
        <v>590</v>
      </c>
    </row>
    <row r="9" spans="1:8" x14ac:dyDescent="0.45">
      <c r="A9" s="1" t="s">
        <v>115</v>
      </c>
      <c r="B9" s="24" t="s">
        <v>70</v>
      </c>
      <c r="C9" s="23">
        <v>590</v>
      </c>
      <c r="F9" t="str">
        <v>Омега</v>
      </c>
      <c r="G9" t="str">
        <v>Киров</v>
      </c>
      <c r="H9">
        <v>110</v>
      </c>
    </row>
    <row r="10" spans="1:8" x14ac:dyDescent="0.45">
      <c r="A10" s="1" t="s">
        <v>116</v>
      </c>
      <c r="B10" s="24" t="s">
        <v>117</v>
      </c>
      <c r="C10" s="23">
        <v>110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90408-1F20-47CA-A04B-F2910B262245}">
  <sheetPr codeName="Лист22"/>
  <dimension ref="A1:K23"/>
  <sheetViews>
    <sheetView workbookViewId="0">
      <selection activeCell="G9" sqref="G9"/>
    </sheetView>
  </sheetViews>
  <sheetFormatPr defaultRowHeight="15.9" x14ac:dyDescent="0.45"/>
  <cols>
    <col min="1" max="1" width="4.78515625" bestFit="1" customWidth="1"/>
    <col min="2" max="2" width="14" bestFit="1" customWidth="1"/>
    <col min="3" max="3" width="11.85546875" bestFit="1" customWidth="1"/>
    <col min="4" max="4" width="13" bestFit="1" customWidth="1"/>
    <col min="5" max="5" width="15.92578125" bestFit="1" customWidth="1"/>
    <col min="7" max="7" width="15.42578125" customWidth="1"/>
    <col min="8" max="8" width="14" bestFit="1" customWidth="1"/>
    <col min="9" max="9" width="11.7109375" customWidth="1"/>
    <col min="10" max="10" width="12.140625" customWidth="1"/>
    <col min="11" max="11" width="13.42578125" customWidth="1"/>
  </cols>
  <sheetData>
    <row r="1" spans="1:11" x14ac:dyDescent="0.45">
      <c r="A1" s="25" t="s">
        <v>109</v>
      </c>
      <c r="B1" s="25" t="s">
        <v>108</v>
      </c>
      <c r="C1" s="25" t="s">
        <v>105</v>
      </c>
      <c r="D1" s="25" t="s">
        <v>106</v>
      </c>
      <c r="E1" s="25" t="s">
        <v>107</v>
      </c>
      <c r="G1" t="str" cm="1">
        <f t="array" ref="G1:K4">[1]!SelectRows(A1:E16,1,4,10,15)</f>
        <v>№</v>
      </c>
      <c r="H1" t="str">
        <v>Страна</v>
      </c>
      <c r="I1" t="str">
        <v>ВВП, трлн.$</v>
      </c>
      <c r="J1" t="str">
        <v>ВВП, $/чел</v>
      </c>
      <c r="K1" t="str">
        <v>Население</v>
      </c>
    </row>
    <row r="2" spans="1:11" x14ac:dyDescent="0.45">
      <c r="A2">
        <v>1</v>
      </c>
      <c r="B2" t="s">
        <v>90</v>
      </c>
      <c r="C2" s="24">
        <v>26.7</v>
      </c>
      <c r="D2" s="22">
        <v>78516</v>
      </c>
      <c r="E2" s="21">
        <v>339996563</v>
      </c>
      <c r="G2">
        <v>3</v>
      </c>
      <c r="H2" t="str">
        <v>Japan</v>
      </c>
      <c r="I2">
        <v>5.29</v>
      </c>
      <c r="J2">
        <v>42916</v>
      </c>
      <c r="K2">
        <v>123294513</v>
      </c>
    </row>
    <row r="3" spans="1:11" x14ac:dyDescent="0.45">
      <c r="A3">
        <v>2</v>
      </c>
      <c r="B3" t="s">
        <v>91</v>
      </c>
      <c r="C3" s="24">
        <v>21.87</v>
      </c>
      <c r="D3" s="22">
        <v>15337</v>
      </c>
      <c r="E3" s="21">
        <v>1425671352</v>
      </c>
      <c r="G3">
        <v>9</v>
      </c>
      <c r="H3" t="str">
        <v>Italy</v>
      </c>
      <c r="I3">
        <v>2.17</v>
      </c>
      <c r="J3">
        <v>36850</v>
      </c>
      <c r="K3">
        <v>58870762</v>
      </c>
    </row>
    <row r="4" spans="1:11" x14ac:dyDescent="0.45">
      <c r="A4">
        <v>3</v>
      </c>
      <c r="B4" t="s">
        <v>92</v>
      </c>
      <c r="C4" s="24">
        <v>5.29</v>
      </c>
      <c r="D4" s="22">
        <v>42916</v>
      </c>
      <c r="E4" s="21">
        <v>123294513</v>
      </c>
      <c r="G4">
        <v>14</v>
      </c>
      <c r="H4" t="str">
        <v>Russia</v>
      </c>
      <c r="I4">
        <v>1.71</v>
      </c>
      <c r="J4">
        <v>11860</v>
      </c>
      <c r="K4">
        <v>144444359</v>
      </c>
    </row>
    <row r="5" spans="1:11" x14ac:dyDescent="0.45">
      <c r="A5">
        <v>4</v>
      </c>
      <c r="B5" t="s">
        <v>93</v>
      </c>
      <c r="C5" s="24">
        <v>4.5599999999999996</v>
      </c>
      <c r="D5" s="22">
        <v>54803</v>
      </c>
      <c r="E5" s="21">
        <v>83294633</v>
      </c>
    </row>
    <row r="6" spans="1:11" x14ac:dyDescent="0.45">
      <c r="A6">
        <v>5</v>
      </c>
      <c r="B6" t="s">
        <v>94</v>
      </c>
      <c r="C6" s="24">
        <v>3.89</v>
      </c>
      <c r="D6" s="22">
        <v>2725</v>
      </c>
      <c r="E6" s="21">
        <v>1428627663</v>
      </c>
    </row>
    <row r="7" spans="1:11" x14ac:dyDescent="0.45">
      <c r="A7">
        <v>6</v>
      </c>
      <c r="B7" t="s">
        <v>95</v>
      </c>
      <c r="C7" s="24">
        <v>3.69</v>
      </c>
      <c r="D7" s="22">
        <v>54430</v>
      </c>
      <c r="E7" s="21">
        <v>67736802</v>
      </c>
    </row>
    <row r="8" spans="1:11" x14ac:dyDescent="0.45">
      <c r="A8">
        <v>7</v>
      </c>
      <c r="B8" t="s">
        <v>96</v>
      </c>
      <c r="C8" s="24">
        <v>3.09</v>
      </c>
      <c r="D8" s="22">
        <v>47659</v>
      </c>
      <c r="E8" s="21">
        <v>64756584</v>
      </c>
      <c r="G8" t="str" cm="1">
        <f t="array" ref="G8:H23">[1]!SelectCols(A1:E16,2,5)</f>
        <v>Страна</v>
      </c>
      <c r="H8" t="str">
        <v>Население</v>
      </c>
    </row>
    <row r="9" spans="1:11" x14ac:dyDescent="0.45">
      <c r="A9">
        <v>8</v>
      </c>
      <c r="B9" t="s">
        <v>97</v>
      </c>
      <c r="C9" s="24">
        <v>2.36</v>
      </c>
      <c r="D9" s="22">
        <v>60914</v>
      </c>
      <c r="E9" s="21">
        <v>38781291</v>
      </c>
      <c r="G9" t="str">
        <v>United States</v>
      </c>
      <c r="H9">
        <v>339996563</v>
      </c>
    </row>
    <row r="10" spans="1:11" x14ac:dyDescent="0.45">
      <c r="A10">
        <v>9</v>
      </c>
      <c r="B10" t="s">
        <v>98</v>
      </c>
      <c r="C10" s="24">
        <v>2.17</v>
      </c>
      <c r="D10" s="22">
        <v>36850</v>
      </c>
      <c r="E10" s="21">
        <v>58870762</v>
      </c>
      <c r="G10" t="str">
        <v>China</v>
      </c>
      <c r="H10">
        <v>1425671352</v>
      </c>
    </row>
    <row r="11" spans="1:11" x14ac:dyDescent="0.45">
      <c r="A11">
        <v>10</v>
      </c>
      <c r="B11" t="s">
        <v>99</v>
      </c>
      <c r="C11" s="24">
        <v>1.98</v>
      </c>
      <c r="D11" s="22">
        <v>9151</v>
      </c>
      <c r="E11" s="21">
        <v>216422446</v>
      </c>
      <c r="G11" t="str">
        <v>Japan</v>
      </c>
      <c r="H11">
        <v>123294513</v>
      </c>
    </row>
    <row r="12" spans="1:11" x14ac:dyDescent="0.45">
      <c r="A12">
        <v>11</v>
      </c>
      <c r="B12" t="s">
        <v>100</v>
      </c>
      <c r="C12" s="24">
        <v>1.92</v>
      </c>
      <c r="D12" s="22">
        <v>37069</v>
      </c>
      <c r="E12" s="21">
        <v>51784059</v>
      </c>
      <c r="G12" t="str">
        <v>Germany</v>
      </c>
      <c r="H12">
        <v>83294633</v>
      </c>
    </row>
    <row r="13" spans="1:11" x14ac:dyDescent="0.45">
      <c r="A13">
        <v>12</v>
      </c>
      <c r="B13" t="s">
        <v>101</v>
      </c>
      <c r="C13" s="24">
        <v>1.83</v>
      </c>
      <c r="D13" s="22">
        <v>69155</v>
      </c>
      <c r="E13" s="21">
        <v>26439111</v>
      </c>
      <c r="G13" t="str">
        <v>India</v>
      </c>
      <c r="H13">
        <v>1428627663</v>
      </c>
    </row>
    <row r="14" spans="1:11" x14ac:dyDescent="0.45">
      <c r="A14">
        <v>13</v>
      </c>
      <c r="B14" t="s">
        <v>102</v>
      </c>
      <c r="C14" s="24">
        <v>1.78</v>
      </c>
      <c r="D14" s="22">
        <v>19990</v>
      </c>
      <c r="E14" s="21">
        <v>89172767</v>
      </c>
      <c r="G14" t="str">
        <v>United Kingdom</v>
      </c>
      <c r="H14">
        <v>67736802</v>
      </c>
    </row>
    <row r="15" spans="1:11" x14ac:dyDescent="0.45">
      <c r="A15">
        <v>14</v>
      </c>
      <c r="B15" t="s">
        <v>103</v>
      </c>
      <c r="C15" s="24">
        <v>1.71</v>
      </c>
      <c r="D15" s="22">
        <v>11860</v>
      </c>
      <c r="E15" s="21">
        <v>144444359</v>
      </c>
      <c r="G15" t="str">
        <v>France</v>
      </c>
      <c r="H15">
        <v>64756584</v>
      </c>
    </row>
    <row r="16" spans="1:11" x14ac:dyDescent="0.45">
      <c r="A16">
        <v>15</v>
      </c>
      <c r="B16" t="s">
        <v>104</v>
      </c>
      <c r="C16" s="24">
        <v>1.52</v>
      </c>
      <c r="D16" s="22">
        <v>31968</v>
      </c>
      <c r="E16" s="21">
        <v>47519628</v>
      </c>
      <c r="G16" t="str">
        <v>Canada</v>
      </c>
      <c r="H16">
        <v>38781291</v>
      </c>
    </row>
    <row r="17" spans="7:8" x14ac:dyDescent="0.45">
      <c r="G17" t="str">
        <v>Italy</v>
      </c>
      <c r="H17">
        <v>58870762</v>
      </c>
    </row>
    <row r="18" spans="7:8" x14ac:dyDescent="0.45">
      <c r="G18" t="str">
        <v>Brazil</v>
      </c>
      <c r="H18">
        <v>216422446</v>
      </c>
    </row>
    <row r="19" spans="7:8" x14ac:dyDescent="0.45">
      <c r="G19" t="str">
        <v>South Korea</v>
      </c>
      <c r="H19">
        <v>51784059</v>
      </c>
    </row>
    <row r="20" spans="7:8" x14ac:dyDescent="0.45">
      <c r="G20" t="str">
        <v>Australia</v>
      </c>
      <c r="H20">
        <v>26439111</v>
      </c>
    </row>
    <row r="21" spans="7:8" x14ac:dyDescent="0.45">
      <c r="G21" t="str">
        <v>Iran</v>
      </c>
      <c r="H21">
        <v>89172767</v>
      </c>
    </row>
    <row r="22" spans="7:8" x14ac:dyDescent="0.45">
      <c r="G22" t="str">
        <v>Russia</v>
      </c>
      <c r="H22">
        <v>144444359</v>
      </c>
    </row>
    <row r="23" spans="7:8" x14ac:dyDescent="0.45">
      <c r="G23" t="str">
        <v>Spain</v>
      </c>
      <c r="H23">
        <v>47519628</v>
      </c>
    </row>
  </sheetData>
  <conditionalFormatting sqref="C2:C1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{0F99B791-7463-4B91-948B-0D3642EEF7BD}</x14:id>
        </ext>
      </extLst>
    </cfRule>
  </conditionalFormatting>
  <conditionalFormatting sqref="D2:D1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{4BBD7FE3-402E-4D65-A33F-00EC226E954B}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99B791-7463-4B91-948B-0D3642EEF7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C2:C16</xm:sqref>
        </x14:conditionalFormatting>
        <x14:conditionalFormatting xmlns:xm="http://schemas.microsoft.com/office/excel/2006/main">
          <x14:cfRule type="dataBar" id="{4BBD7FE3-402E-4D65-A33F-00EC226E954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D2:D16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FADAB-625D-4E08-8F20-23880CF28D01}">
  <sheetPr codeName="Лист28"/>
  <dimension ref="A1:J21"/>
  <sheetViews>
    <sheetView workbookViewId="0">
      <selection activeCell="A18" sqref="A18"/>
    </sheetView>
  </sheetViews>
  <sheetFormatPr defaultRowHeight="15.9" x14ac:dyDescent="0.45"/>
  <sheetData>
    <row r="1" spans="1:10" x14ac:dyDescent="0.45">
      <c r="A1" s="29" t="s">
        <v>29</v>
      </c>
      <c r="B1" s="29" t="s">
        <v>64</v>
      </c>
      <c r="C1" s="29" t="s">
        <v>65</v>
      </c>
      <c r="D1" s="29" t="s">
        <v>66</v>
      </c>
      <c r="E1" s="29" t="s">
        <v>67</v>
      </c>
      <c r="F1" s="29" t="s">
        <v>68</v>
      </c>
    </row>
    <row r="2" spans="1:10" x14ac:dyDescent="0.45">
      <c r="A2" s="3" t="s">
        <v>69</v>
      </c>
      <c r="B2" s="3">
        <v>99</v>
      </c>
      <c r="C2" s="3">
        <v>48</v>
      </c>
      <c r="D2" s="3">
        <v>100</v>
      </c>
      <c r="E2" s="3">
        <v>28</v>
      </c>
      <c r="F2" s="3">
        <v>33</v>
      </c>
    </row>
    <row r="3" spans="1:10" x14ac:dyDescent="0.45">
      <c r="A3" s="3" t="s">
        <v>70</v>
      </c>
      <c r="B3" s="3">
        <v>39</v>
      </c>
      <c r="C3" s="3">
        <v>55</v>
      </c>
      <c r="D3" s="3">
        <v>46</v>
      </c>
      <c r="E3" s="3">
        <v>62</v>
      </c>
      <c r="F3" s="3">
        <v>67</v>
      </c>
    </row>
    <row r="4" spans="1:10" x14ac:dyDescent="0.45">
      <c r="A4" s="3" t="s">
        <v>71</v>
      </c>
      <c r="B4" s="3">
        <v>26</v>
      </c>
      <c r="C4" s="3">
        <v>20</v>
      </c>
      <c r="D4" s="3">
        <v>57</v>
      </c>
      <c r="E4" s="3">
        <v>22</v>
      </c>
      <c r="F4" s="3">
        <v>15</v>
      </c>
    </row>
    <row r="5" spans="1:10" x14ac:dyDescent="0.45">
      <c r="A5" s="3" t="s">
        <v>34</v>
      </c>
      <c r="B5" s="3">
        <v>36</v>
      </c>
      <c r="C5" s="3">
        <v>100</v>
      </c>
      <c r="D5" s="3">
        <v>99</v>
      </c>
      <c r="E5" s="3">
        <v>46</v>
      </c>
      <c r="F5" s="3">
        <v>44</v>
      </c>
    </row>
    <row r="6" spans="1:10" x14ac:dyDescent="0.45">
      <c r="A6" s="3" t="s">
        <v>231</v>
      </c>
      <c r="B6" s="3">
        <v>50</v>
      </c>
      <c r="C6" s="3">
        <v>91</v>
      </c>
      <c r="D6" s="3">
        <v>54</v>
      </c>
      <c r="E6" s="3">
        <v>24</v>
      </c>
      <c r="F6" s="3">
        <v>34</v>
      </c>
    </row>
    <row r="7" spans="1:10" x14ac:dyDescent="0.45">
      <c r="A7" s="3" t="s">
        <v>248</v>
      </c>
      <c r="B7" s="3">
        <v>11</v>
      </c>
      <c r="C7" s="3">
        <v>86</v>
      </c>
      <c r="D7" s="3">
        <v>39</v>
      </c>
      <c r="E7" s="3">
        <v>20</v>
      </c>
      <c r="F7" s="3">
        <v>47</v>
      </c>
    </row>
    <row r="8" spans="1:10" x14ac:dyDescent="0.45">
      <c r="A8" s="3" t="s">
        <v>114</v>
      </c>
      <c r="B8" s="3">
        <v>74</v>
      </c>
      <c r="C8" s="3">
        <v>11</v>
      </c>
      <c r="D8" s="3">
        <v>11</v>
      </c>
      <c r="E8" s="3">
        <v>68</v>
      </c>
      <c r="F8" s="3">
        <v>1000</v>
      </c>
    </row>
    <row r="11" spans="1:10" ht="16.3" thickBot="1" x14ac:dyDescent="0.5">
      <c r="A11" s="28" t="str">
        <f ca="1">_xlfn.FORMULATEXT(A12)</f>
        <v>=Extract(A1:F8;4)</v>
      </c>
      <c r="H11" s="28" t="str">
        <f ca="1">_xlfn.FORMULATEXT(H12)</f>
        <v>=Extract(A1:F8;4;3)</v>
      </c>
    </row>
    <row r="12" spans="1:10" x14ac:dyDescent="0.45">
      <c r="A12" s="32" t="str" cm="1">
        <f t="array" ref="A12:F15">[1]!_xludf.Extract(A1:F8,4)</f>
        <v>Город</v>
      </c>
      <c r="B12" s="33" t="str">
        <v>янв</v>
      </c>
      <c r="C12" s="33" t="str">
        <v>фев</v>
      </c>
      <c r="D12" s="33" t="str">
        <v>мар</v>
      </c>
      <c r="E12" s="33" t="str">
        <v>апр</v>
      </c>
      <c r="F12" s="34" t="str">
        <v>май</v>
      </c>
      <c r="H12" s="38" t="str" cm="1">
        <f t="array" ref="H12:J15">[1]!_xludf.Extract(A1:F8,4,3)</f>
        <v>Город</v>
      </c>
      <c r="I12" s="39" t="str">
        <v>янв</v>
      </c>
      <c r="J12" s="40" t="str">
        <v>фев</v>
      </c>
    </row>
    <row r="13" spans="1:10" x14ac:dyDescent="0.45">
      <c r="A13" s="46" t="str">
        <v>Москва</v>
      </c>
      <c r="B13">
        <v>99</v>
      </c>
      <c r="C13">
        <v>48</v>
      </c>
      <c r="D13">
        <v>100</v>
      </c>
      <c r="E13">
        <v>28</v>
      </c>
      <c r="F13" s="47">
        <v>33</v>
      </c>
      <c r="H13" s="41" t="str">
        <v>Москва</v>
      </c>
      <c r="I13">
        <v>99</v>
      </c>
      <c r="J13" s="42">
        <v>48</v>
      </c>
    </row>
    <row r="14" spans="1:10" x14ac:dyDescent="0.45">
      <c r="A14" s="46" t="str">
        <v>Самара</v>
      </c>
      <c r="B14">
        <v>39</v>
      </c>
      <c r="C14">
        <v>55</v>
      </c>
      <c r="D14">
        <v>46</v>
      </c>
      <c r="E14">
        <v>62</v>
      </c>
      <c r="F14" s="47">
        <v>67</v>
      </c>
      <c r="H14" s="41" t="str">
        <v>Самара</v>
      </c>
      <c r="I14">
        <v>39</v>
      </c>
      <c r="J14" s="42">
        <v>55</v>
      </c>
    </row>
    <row r="15" spans="1:10" ht="16.3" thickBot="1" x14ac:dyDescent="0.5">
      <c r="A15" s="35" t="str">
        <v>Воронеж</v>
      </c>
      <c r="B15" s="36">
        <v>26</v>
      </c>
      <c r="C15" s="36">
        <v>20</v>
      </c>
      <c r="D15" s="36">
        <v>57</v>
      </c>
      <c r="E15" s="36">
        <v>22</v>
      </c>
      <c r="F15" s="37">
        <v>15</v>
      </c>
      <c r="H15" s="43" t="str">
        <v>Воронеж</v>
      </c>
      <c r="I15" s="44">
        <v>26</v>
      </c>
      <c r="J15" s="45">
        <v>20</v>
      </c>
    </row>
    <row r="18" spans="1:10" ht="16.3" thickBot="1" x14ac:dyDescent="0.5">
      <c r="A18" s="28" t="str">
        <f ca="1">_xlfn.FORMULATEXT(A19)</f>
        <v>=Extract(A1:F8;-2)</v>
      </c>
      <c r="H18" s="28" t="str">
        <f ca="1">_xlfn.FORMULATEXT(H19)</f>
        <v>=Extract(A1:F8;-3;-3)</v>
      </c>
    </row>
    <row r="19" spans="1:10" x14ac:dyDescent="0.45">
      <c r="A19" s="32" t="str" cm="1">
        <f t="array" ref="A19:F20">[1]!_xludf.Extract(A1:F8,-2)</f>
        <v>Омск</v>
      </c>
      <c r="B19" s="33">
        <v>11</v>
      </c>
      <c r="C19" s="33">
        <v>86</v>
      </c>
      <c r="D19" s="33">
        <v>39</v>
      </c>
      <c r="E19" s="33">
        <v>20</v>
      </c>
      <c r="F19" s="34">
        <v>47</v>
      </c>
      <c r="H19" s="38" cm="1">
        <f t="array" ref="H19:J21">[1]!_xludf.Extract(A1:F8,-3,-3)</f>
        <v>54</v>
      </c>
      <c r="I19" s="39">
        <v>24</v>
      </c>
      <c r="J19" s="40">
        <v>34</v>
      </c>
    </row>
    <row r="20" spans="1:10" ht="16.3" thickBot="1" x14ac:dyDescent="0.5">
      <c r="A20" s="35" t="str">
        <v>Ижевск</v>
      </c>
      <c r="B20" s="36">
        <v>74</v>
      </c>
      <c r="C20" s="36">
        <v>11</v>
      </c>
      <c r="D20" s="36">
        <v>11</v>
      </c>
      <c r="E20" s="36">
        <v>68</v>
      </c>
      <c r="F20" s="37">
        <v>1000</v>
      </c>
      <c r="H20" s="41">
        <v>39</v>
      </c>
      <c r="I20">
        <v>20</v>
      </c>
      <c r="J20" s="42">
        <v>47</v>
      </c>
    </row>
    <row r="21" spans="1:10" ht="16.3" thickBot="1" x14ac:dyDescent="0.5">
      <c r="H21" s="43">
        <v>11</v>
      </c>
      <c r="I21" s="44">
        <v>68</v>
      </c>
      <c r="J21" s="45">
        <v>1000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3978B-64C8-43BD-8FD0-CF8E150B7BD1}">
  <sheetPr codeName="Лист23"/>
  <dimension ref="A1:G14"/>
  <sheetViews>
    <sheetView workbookViewId="0">
      <selection activeCell="E3" sqref="E3"/>
    </sheetView>
  </sheetViews>
  <sheetFormatPr defaultRowHeight="15.9" x14ac:dyDescent="0.45"/>
  <cols>
    <col min="1" max="1" width="10.28515625" customWidth="1"/>
    <col min="2" max="2" width="10.92578125" customWidth="1"/>
    <col min="3" max="3" width="11.5703125" customWidth="1"/>
    <col min="4" max="4" width="13" bestFit="1" customWidth="1"/>
    <col min="5" max="5" width="11.35546875" customWidth="1"/>
    <col min="6" max="6" width="10.140625" customWidth="1"/>
  </cols>
  <sheetData>
    <row r="1" spans="1:7" x14ac:dyDescent="0.45">
      <c r="A1" s="26" t="s">
        <v>28</v>
      </c>
      <c r="B1" s="26" t="s">
        <v>29</v>
      </c>
      <c r="C1" s="26" t="s">
        <v>63</v>
      </c>
    </row>
    <row r="2" spans="1:7" x14ac:dyDescent="0.45">
      <c r="A2" s="1" t="s">
        <v>110</v>
      </c>
      <c r="B2" s="24" t="s">
        <v>69</v>
      </c>
      <c r="C2" s="23">
        <v>100</v>
      </c>
      <c r="E2" s="28" t="str">
        <f ca="1">_xlfn.FORMULATEXT(E3)</f>
        <v>=ReverseCols(A1:C5)</v>
      </c>
    </row>
    <row r="3" spans="1:7" x14ac:dyDescent="0.45">
      <c r="A3" s="1" t="s">
        <v>111</v>
      </c>
      <c r="B3" s="24" t="s">
        <v>114</v>
      </c>
      <c r="C3" s="23">
        <v>250</v>
      </c>
      <c r="E3" s="60" t="str" cm="1">
        <f t="array" ref="E3:G7">[1]!ReverseCols(A1:C5)</f>
        <v>Стоимость</v>
      </c>
      <c r="F3" s="61" t="str">
        <v>Город</v>
      </c>
      <c r="G3" s="62" t="str">
        <v>Товар</v>
      </c>
    </row>
    <row r="4" spans="1:7" x14ac:dyDescent="0.45">
      <c r="A4" s="1" t="s">
        <v>112</v>
      </c>
      <c r="B4" s="24" t="s">
        <v>71</v>
      </c>
      <c r="C4" s="23">
        <v>99</v>
      </c>
      <c r="E4" s="63">
        <v>100</v>
      </c>
      <c r="F4" s="59" t="str">
        <v>Москва</v>
      </c>
      <c r="G4" s="64" t="str">
        <v>Альфа</v>
      </c>
    </row>
    <row r="5" spans="1:7" x14ac:dyDescent="0.45">
      <c r="A5" s="1" t="s">
        <v>113</v>
      </c>
      <c r="B5" s="24" t="s">
        <v>34</v>
      </c>
      <c r="C5" s="23">
        <v>299</v>
      </c>
      <c r="E5" s="63">
        <v>250</v>
      </c>
      <c r="F5" s="59" t="str">
        <v>Ижевск</v>
      </c>
      <c r="G5" s="64" t="str">
        <v>Бета</v>
      </c>
    </row>
    <row r="6" spans="1:7" x14ac:dyDescent="0.45">
      <c r="A6" s="1"/>
      <c r="B6" s="24"/>
      <c r="C6" s="24"/>
      <c r="E6" s="63">
        <v>99</v>
      </c>
      <c r="F6" s="59" t="str">
        <v>Воронеж</v>
      </c>
      <c r="G6" s="64" t="str">
        <v>Гамма</v>
      </c>
    </row>
    <row r="7" spans="1:7" x14ac:dyDescent="0.45">
      <c r="A7" s="1"/>
      <c r="B7" s="24"/>
      <c r="C7" s="24"/>
      <c r="E7" s="65">
        <v>299</v>
      </c>
      <c r="F7" s="66" t="str">
        <v>Тамбов</v>
      </c>
      <c r="G7" s="67" t="str">
        <v>Дельта</v>
      </c>
    </row>
    <row r="8" spans="1:7" x14ac:dyDescent="0.45">
      <c r="A8" s="1"/>
      <c r="B8" s="24"/>
      <c r="C8" s="24"/>
    </row>
    <row r="10" spans="1:7" x14ac:dyDescent="0.45">
      <c r="E10" s="28" t="str">
        <f ca="1">_xlfn.FORMULATEXT(E11)</f>
        <v>=ReverseRows(A2:C5)</v>
      </c>
    </row>
    <row r="11" spans="1:7" x14ac:dyDescent="0.45">
      <c r="E11" s="60" t="str" cm="1">
        <f t="array" ref="E11:G14">[1]!ReverseRows(A2:C5)</f>
        <v>Дельта</v>
      </c>
      <c r="F11" s="61" t="str">
        <v>Тамбов</v>
      </c>
      <c r="G11" s="62">
        <v>299</v>
      </c>
    </row>
    <row r="12" spans="1:7" x14ac:dyDescent="0.45">
      <c r="E12" s="63" t="str">
        <v>Гамма</v>
      </c>
      <c r="F12" s="59" t="str">
        <v>Воронеж</v>
      </c>
      <c r="G12" s="64">
        <v>99</v>
      </c>
    </row>
    <row r="13" spans="1:7" x14ac:dyDescent="0.45">
      <c r="E13" s="63" t="str">
        <v>Бета</v>
      </c>
      <c r="F13" s="59" t="str">
        <v>Ижевск</v>
      </c>
      <c r="G13" s="64">
        <v>250</v>
      </c>
    </row>
    <row r="14" spans="1:7" x14ac:dyDescent="0.45">
      <c r="E14" s="65" t="str">
        <v>Альфа</v>
      </c>
      <c r="F14" s="66" t="str">
        <v>Москва</v>
      </c>
      <c r="G14" s="67">
        <v>100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C168-9FAF-45B5-8D61-06E96D7623A5}">
  <sheetPr codeName="Лист10"/>
  <dimension ref="A1:I7"/>
  <sheetViews>
    <sheetView workbookViewId="0">
      <selection activeCell="A7" sqref="A7"/>
    </sheetView>
  </sheetViews>
  <sheetFormatPr defaultRowHeight="15.9" x14ac:dyDescent="0.45"/>
  <sheetData>
    <row r="1" spans="1:9" x14ac:dyDescent="0.45">
      <c r="A1" s="13" t="s">
        <v>4</v>
      </c>
      <c r="B1" s="14" t="s">
        <v>26</v>
      </c>
      <c r="C1" s="15" t="e">
        <f>2/0</f>
        <v>#DIV/0!</v>
      </c>
    </row>
    <row r="2" spans="1:9" x14ac:dyDescent="0.45">
      <c r="A2" s="16" t="s">
        <v>25</v>
      </c>
      <c r="C2" s="17" t="s">
        <v>11</v>
      </c>
    </row>
    <row r="3" spans="1:9" x14ac:dyDescent="0.45">
      <c r="A3" s="18" t="s">
        <v>10</v>
      </c>
      <c r="B3" s="19" t="s">
        <v>24</v>
      </c>
      <c r="C3" s="20" t="s">
        <v>12</v>
      </c>
    </row>
    <row r="6" spans="1:9" x14ac:dyDescent="0.45">
      <c r="A6" s="28" t="str">
        <f ca="1">_xlfn.FORMULATEXT(A7)</f>
        <v>=ConvertToRow(A1:C3)</v>
      </c>
    </row>
    <row r="7" spans="1:9" x14ac:dyDescent="0.45">
      <c r="A7" t="str" cm="1">
        <f t="array" ref="A7:I7">[1]!ConvertToRow(A1:C3)</f>
        <v>Дарья</v>
      </c>
      <c r="B7" t="str">
        <v>Савелий</v>
      </c>
      <c r="C7" t="e">
        <v>#DIV/0!</v>
      </c>
      <c r="D7" t="str">
        <v>Марк</v>
      </c>
      <c r="E7" t="str">
        <v/>
      </c>
      <c r="F7" t="str">
        <v>Василиса</v>
      </c>
      <c r="G7" t="str">
        <v>Виктория</v>
      </c>
      <c r="H7" t="str">
        <v>Павел</v>
      </c>
      <c r="I7" t="str">
        <v>Милена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39AD3-180F-4361-A931-EA73285609D9}">
  <sheetPr codeName="Лист11"/>
  <dimension ref="A1:C14"/>
  <sheetViews>
    <sheetView workbookViewId="0">
      <selection activeCell="A6" sqref="A6"/>
    </sheetView>
  </sheetViews>
  <sheetFormatPr defaultRowHeight="15.9" x14ac:dyDescent="0.45"/>
  <cols>
    <col min="1" max="1" width="10.28515625" bestFit="1" customWidth="1"/>
    <col min="5" max="5" width="9.640625" customWidth="1"/>
  </cols>
  <sheetData>
    <row r="1" spans="1:3" x14ac:dyDescent="0.45">
      <c r="A1" s="13" t="s">
        <v>4</v>
      </c>
      <c r="B1" s="14" t="s">
        <v>26</v>
      </c>
      <c r="C1" s="15" t="e">
        <f>2/0</f>
        <v>#DIV/0!</v>
      </c>
    </row>
    <row r="2" spans="1:3" x14ac:dyDescent="0.45">
      <c r="A2" s="16" t="s">
        <v>25</v>
      </c>
      <c r="C2" s="17" t="s">
        <v>11</v>
      </c>
    </row>
    <row r="3" spans="1:3" x14ac:dyDescent="0.45">
      <c r="A3" s="18" t="s">
        <v>10</v>
      </c>
      <c r="B3" s="19" t="s">
        <v>24</v>
      </c>
      <c r="C3" s="20" t="s">
        <v>12</v>
      </c>
    </row>
    <row r="5" spans="1:3" x14ac:dyDescent="0.45">
      <c r="A5" s="28" t="str">
        <f ca="1">_xlfn.FORMULATEXT(A6)</f>
        <v>=ConvertToColumn(A1:C3)</v>
      </c>
    </row>
    <row r="6" spans="1:3" x14ac:dyDescent="0.45">
      <c r="A6" t="str" cm="1">
        <f t="array" ref="A6:A14">[1]!ConvertToColumn(A1:C3)</f>
        <v>Дарья</v>
      </c>
    </row>
    <row r="7" spans="1:3" x14ac:dyDescent="0.45">
      <c r="A7" t="str">
        <v>Савелий</v>
      </c>
    </row>
    <row r="8" spans="1:3" x14ac:dyDescent="0.45">
      <c r="A8" t="e">
        <v>#DIV/0!</v>
      </c>
    </row>
    <row r="9" spans="1:3" x14ac:dyDescent="0.45">
      <c r="A9" t="str">
        <v>Марк</v>
      </c>
    </row>
    <row r="10" spans="1:3" x14ac:dyDescent="0.45">
      <c r="A10" t="str">
        <v/>
      </c>
    </row>
    <row r="11" spans="1:3" x14ac:dyDescent="0.45">
      <c r="A11" t="str">
        <v>Василиса</v>
      </c>
    </row>
    <row r="12" spans="1:3" x14ac:dyDescent="0.45">
      <c r="A12" t="str">
        <v>Виктория</v>
      </c>
    </row>
    <row r="13" spans="1:3" x14ac:dyDescent="0.45">
      <c r="A13" t="str">
        <v>Павел</v>
      </c>
    </row>
    <row r="14" spans="1:3" x14ac:dyDescent="0.45">
      <c r="A14" t="str">
        <v>Милена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10791-7A5F-4049-B977-84853208826A}">
  <sheetPr codeName="Лист25"/>
  <dimension ref="A1:L100"/>
  <sheetViews>
    <sheetView workbookViewId="0">
      <selection activeCell="B6" sqref="B6"/>
    </sheetView>
  </sheetViews>
  <sheetFormatPr defaultRowHeight="15.9" x14ac:dyDescent="0.45"/>
  <cols>
    <col min="1" max="1" width="11.35546875" customWidth="1"/>
    <col min="2" max="2" width="14.85546875" customWidth="1"/>
    <col min="3" max="3" width="10.140625" customWidth="1"/>
    <col min="4" max="4" width="11.2109375" customWidth="1"/>
    <col min="7" max="7" width="12.7109375" bestFit="1" customWidth="1"/>
    <col min="8" max="12" width="18.5" customWidth="1"/>
  </cols>
  <sheetData>
    <row r="1" spans="1:12" x14ac:dyDescent="0.45">
      <c r="A1" s="27" t="s">
        <v>118</v>
      </c>
      <c r="B1" s="27" t="s">
        <v>28</v>
      </c>
      <c r="C1" s="27" t="s">
        <v>131</v>
      </c>
      <c r="D1" s="27" t="s">
        <v>63</v>
      </c>
    </row>
    <row r="2" spans="1:12" x14ac:dyDescent="0.45">
      <c r="A2" t="s">
        <v>132</v>
      </c>
      <c r="B2" t="s">
        <v>119</v>
      </c>
      <c r="C2" t="s">
        <v>126</v>
      </c>
      <c r="D2">
        <v>3373</v>
      </c>
      <c r="G2" t="str" cm="1">
        <f t="array" ref="G2:L9">[1]!Pivoted(A2:D100,2,3,4,1)</f>
        <v/>
      </c>
      <c r="H2" t="str">
        <v>альфа</v>
      </c>
      <c r="I2" t="str">
        <v>бета</v>
      </c>
      <c r="J2" t="str">
        <v>гамма</v>
      </c>
      <c r="K2" t="str">
        <v>дельта</v>
      </c>
      <c r="L2" t="str">
        <v>омега</v>
      </c>
    </row>
    <row r="3" spans="1:12" x14ac:dyDescent="0.45">
      <c r="A3" t="s">
        <v>133</v>
      </c>
      <c r="B3" t="s">
        <v>120</v>
      </c>
      <c r="C3" t="s">
        <v>127</v>
      </c>
      <c r="D3">
        <v>6264</v>
      </c>
      <c r="G3" t="str">
        <v>Авокадо</v>
      </c>
      <c r="H3">
        <v>10846</v>
      </c>
      <c r="I3">
        <v>33061</v>
      </c>
      <c r="J3">
        <v>13614</v>
      </c>
      <c r="K3">
        <v>35264</v>
      </c>
      <c r="L3">
        <v>14130</v>
      </c>
    </row>
    <row r="4" spans="1:12" x14ac:dyDescent="0.45">
      <c r="A4" t="s">
        <v>134</v>
      </c>
      <c r="B4" t="s">
        <v>121</v>
      </c>
      <c r="C4" t="s">
        <v>126</v>
      </c>
      <c r="D4">
        <v>3357</v>
      </c>
      <c r="G4" t="str">
        <v>Брокколи</v>
      </c>
      <c r="H4">
        <v>10074</v>
      </c>
      <c r="I4">
        <v>7603</v>
      </c>
      <c r="J4">
        <v>12516</v>
      </c>
      <c r="K4">
        <v>22508</v>
      </c>
      <c r="L4">
        <v>0</v>
      </c>
    </row>
    <row r="5" spans="1:12" x14ac:dyDescent="0.45">
      <c r="A5" t="s">
        <v>135</v>
      </c>
      <c r="B5" t="s">
        <v>122</v>
      </c>
      <c r="C5" t="s">
        <v>128</v>
      </c>
      <c r="D5">
        <v>9156</v>
      </c>
      <c r="G5" t="str">
        <v>Груша</v>
      </c>
      <c r="H5">
        <v>3252</v>
      </c>
      <c r="I5">
        <v>19023</v>
      </c>
      <c r="J5">
        <v>41255</v>
      </c>
      <c r="K5">
        <v>0</v>
      </c>
      <c r="L5">
        <v>0</v>
      </c>
    </row>
    <row r="6" spans="1:12" x14ac:dyDescent="0.45">
      <c r="A6" t="s">
        <v>136</v>
      </c>
      <c r="B6" t="s">
        <v>123</v>
      </c>
      <c r="C6" t="s">
        <v>129</v>
      </c>
      <c r="D6">
        <v>7404</v>
      </c>
      <c r="G6" t="str">
        <v>Капуста</v>
      </c>
      <c r="H6">
        <v>443</v>
      </c>
      <c r="I6">
        <v>17786</v>
      </c>
      <c r="J6">
        <v>10676</v>
      </c>
      <c r="K6">
        <v>14991</v>
      </c>
      <c r="L6">
        <v>7435</v>
      </c>
    </row>
    <row r="7" spans="1:12" x14ac:dyDescent="0.45">
      <c r="A7" t="s">
        <v>137</v>
      </c>
      <c r="B7" t="s">
        <v>124</v>
      </c>
      <c r="C7" t="s">
        <v>129</v>
      </c>
      <c r="D7">
        <v>5101</v>
      </c>
      <c r="G7" t="str">
        <v>Куриное мясо</v>
      </c>
      <c r="H7">
        <v>7404</v>
      </c>
      <c r="I7">
        <v>12168</v>
      </c>
      <c r="J7">
        <v>7988</v>
      </c>
      <c r="K7">
        <v>10299</v>
      </c>
      <c r="L7">
        <v>9710</v>
      </c>
    </row>
    <row r="8" spans="1:12" x14ac:dyDescent="0.45">
      <c r="A8" t="s">
        <v>138</v>
      </c>
      <c r="B8" t="s">
        <v>120</v>
      </c>
      <c r="C8" t="s">
        <v>127</v>
      </c>
      <c r="D8">
        <v>6555</v>
      </c>
      <c r="G8" t="str">
        <v>Пастернак</v>
      </c>
      <c r="H8">
        <v>9644</v>
      </c>
      <c r="I8">
        <v>17244</v>
      </c>
      <c r="J8">
        <v>4643</v>
      </c>
      <c r="K8">
        <v>7273</v>
      </c>
      <c r="L8">
        <v>20683</v>
      </c>
    </row>
    <row r="9" spans="1:12" x14ac:dyDescent="0.45">
      <c r="A9" t="s">
        <v>217</v>
      </c>
      <c r="B9" t="s">
        <v>125</v>
      </c>
      <c r="C9" t="s">
        <v>130</v>
      </c>
      <c r="D9">
        <v>2932</v>
      </c>
      <c r="G9" t="str">
        <v>Спаржа</v>
      </c>
      <c r="H9">
        <v>12599</v>
      </c>
      <c r="I9">
        <v>3487</v>
      </c>
      <c r="J9">
        <v>26742</v>
      </c>
      <c r="K9">
        <v>8877</v>
      </c>
      <c r="L9">
        <v>2077</v>
      </c>
    </row>
    <row r="10" spans="1:12" x14ac:dyDescent="0.45">
      <c r="A10" t="s">
        <v>139</v>
      </c>
      <c r="B10" t="s">
        <v>122</v>
      </c>
      <c r="C10" t="s">
        <v>128</v>
      </c>
      <c r="D10">
        <v>8458</v>
      </c>
    </row>
    <row r="11" spans="1:12" x14ac:dyDescent="0.45">
      <c r="A11" t="s">
        <v>140</v>
      </c>
      <c r="B11" t="s">
        <v>120</v>
      </c>
      <c r="C11" t="s">
        <v>127</v>
      </c>
      <c r="D11">
        <v>7284</v>
      </c>
    </row>
    <row r="12" spans="1:12" x14ac:dyDescent="0.45">
      <c r="A12" t="s">
        <v>141</v>
      </c>
      <c r="B12" t="s">
        <v>122</v>
      </c>
      <c r="C12" t="s">
        <v>128</v>
      </c>
      <c r="D12">
        <v>6474</v>
      </c>
    </row>
    <row r="13" spans="1:12" x14ac:dyDescent="0.45">
      <c r="A13" t="s">
        <v>218</v>
      </c>
      <c r="B13" t="s">
        <v>125</v>
      </c>
      <c r="C13" t="s">
        <v>128</v>
      </c>
      <c r="D13">
        <v>6276</v>
      </c>
      <c r="G13" t="str" cm="1">
        <f t="array" ref="G13:L20">[1]!Pivoted(A2:D100,2,3,1,4)</f>
        <v/>
      </c>
      <c r="H13" t="str">
        <v>альфа</v>
      </c>
      <c r="I13" t="str">
        <v>бета</v>
      </c>
      <c r="J13" t="str">
        <v>гамма</v>
      </c>
      <c r="K13" t="str">
        <v>дельта</v>
      </c>
      <c r="L13" t="str">
        <v>омега</v>
      </c>
    </row>
    <row r="14" spans="1:12" x14ac:dyDescent="0.45">
      <c r="A14" t="s">
        <v>142</v>
      </c>
      <c r="B14" t="s">
        <v>125</v>
      </c>
      <c r="C14" t="s">
        <v>129</v>
      </c>
      <c r="D14">
        <v>1635</v>
      </c>
      <c r="G14" t="str">
        <v>Авокадо</v>
      </c>
      <c r="H14" t="str">
        <v xml:space="preserve">5KI; P6K; </v>
      </c>
      <c r="I14" t="str">
        <v xml:space="preserve">3Z4; 63V; ZFB; 36P; </v>
      </c>
      <c r="J14" t="str">
        <v xml:space="preserve">NSX; E4P; NL7; CW5; </v>
      </c>
      <c r="K14" t="str">
        <v xml:space="preserve">C6J; 62F; UWU; U91; VA0; </v>
      </c>
      <c r="L14" t="str">
        <v xml:space="preserve">85K; NYD; </v>
      </c>
    </row>
    <row r="15" spans="1:12" x14ac:dyDescent="0.45">
      <c r="A15" t="s">
        <v>219</v>
      </c>
      <c r="B15" t="s">
        <v>125</v>
      </c>
      <c r="C15" t="s">
        <v>128</v>
      </c>
      <c r="D15">
        <v>635</v>
      </c>
      <c r="G15" t="str">
        <v>Брокколи</v>
      </c>
      <c r="H15" t="str">
        <v xml:space="preserve">B3J; 5RB; SI2; 0HI; </v>
      </c>
      <c r="I15" t="str">
        <v xml:space="preserve">95F; </v>
      </c>
      <c r="J15" t="str">
        <v xml:space="preserve">7TT; 21Y; G12; </v>
      </c>
      <c r="K15" t="str">
        <v xml:space="preserve">3SW; 5U3; 01A; 8F2; </v>
      </c>
      <c r="L15">
        <v>0</v>
      </c>
    </row>
    <row r="16" spans="1:12" x14ac:dyDescent="0.45">
      <c r="A16" t="s">
        <v>143</v>
      </c>
      <c r="B16" t="s">
        <v>122</v>
      </c>
      <c r="C16" t="s">
        <v>130</v>
      </c>
      <c r="D16">
        <v>268</v>
      </c>
      <c r="G16" t="str">
        <v>Груша</v>
      </c>
      <c r="H16" t="str">
        <v xml:space="preserve">HH8; </v>
      </c>
      <c r="I16" t="str">
        <v xml:space="preserve">OLT; 31C; 34L; RVO; W84; 3XP; </v>
      </c>
      <c r="J16" t="str">
        <v xml:space="preserve">8BY; 70V; O67; 0VW; M20; CZH; N8J; </v>
      </c>
      <c r="K16">
        <v>0</v>
      </c>
      <c r="L16">
        <v>0</v>
      </c>
    </row>
    <row r="17" spans="1:12" x14ac:dyDescent="0.45">
      <c r="A17" t="s">
        <v>144</v>
      </c>
      <c r="B17" t="s">
        <v>124</v>
      </c>
      <c r="C17" t="s">
        <v>128</v>
      </c>
      <c r="D17">
        <v>5840</v>
      </c>
      <c r="G17" t="str">
        <v>Капуста</v>
      </c>
      <c r="H17" t="str">
        <v xml:space="preserve">J7L; </v>
      </c>
      <c r="I17" t="str">
        <v xml:space="preserve">32D; S16; Y31; </v>
      </c>
      <c r="J17" t="str">
        <v xml:space="preserve">R09; G1M; R4Z; </v>
      </c>
      <c r="K17" t="str">
        <v xml:space="preserve">J21; 9X4; F53; O69; </v>
      </c>
      <c r="L17" t="str">
        <v xml:space="preserve">86O; R5X; </v>
      </c>
    </row>
    <row r="18" spans="1:12" x14ac:dyDescent="0.45">
      <c r="A18" t="s">
        <v>145</v>
      </c>
      <c r="B18" t="s">
        <v>120</v>
      </c>
      <c r="C18" t="s">
        <v>126</v>
      </c>
      <c r="D18">
        <v>2593</v>
      </c>
      <c r="G18" t="str">
        <v>Куриное мясо</v>
      </c>
      <c r="H18" t="str">
        <v xml:space="preserve">1X5; </v>
      </c>
      <c r="I18" t="str">
        <v xml:space="preserve">2US; 4GU; 7Y3; </v>
      </c>
      <c r="J18" t="str">
        <v xml:space="preserve">V62; 1D7; 0GO; PG8; </v>
      </c>
      <c r="K18" t="str">
        <v xml:space="preserve">27H; 3VI; </v>
      </c>
      <c r="L18" t="str">
        <v xml:space="preserve">5BF; 6M2; </v>
      </c>
    </row>
    <row r="19" spans="1:12" x14ac:dyDescent="0.45">
      <c r="A19" t="s">
        <v>146</v>
      </c>
      <c r="B19" t="s">
        <v>125</v>
      </c>
      <c r="C19" t="s">
        <v>129</v>
      </c>
      <c r="D19">
        <v>1309</v>
      </c>
      <c r="G19" t="str">
        <v>Пастернак</v>
      </c>
      <c r="H19" t="str">
        <v xml:space="preserve">J85; J1P; IN7; </v>
      </c>
      <c r="I19" t="str">
        <v xml:space="preserve">2ZR; G42; 21M; B3M; </v>
      </c>
      <c r="J19" t="str">
        <v xml:space="preserve">26J; </v>
      </c>
      <c r="K19" t="str">
        <v xml:space="preserve">23K; S58; 9T0; 22F; </v>
      </c>
      <c r="L19" t="str">
        <v xml:space="preserve">6MX; NXR; EM5; H7D; </v>
      </c>
    </row>
    <row r="20" spans="1:12" x14ac:dyDescent="0.45">
      <c r="A20" t="s">
        <v>147</v>
      </c>
      <c r="B20" t="s">
        <v>124</v>
      </c>
      <c r="C20" t="s">
        <v>130</v>
      </c>
      <c r="D20">
        <v>106</v>
      </c>
      <c r="G20" t="str">
        <v>Спаржа</v>
      </c>
      <c r="H20" t="str">
        <v xml:space="preserve">FQ6; 7EA; WID; </v>
      </c>
      <c r="I20" t="str">
        <v xml:space="preserve">N20; A35; </v>
      </c>
      <c r="J20" t="str">
        <v xml:space="preserve">29H; 9SQ; DD2; 55H; BSR; ME3; </v>
      </c>
      <c r="K20" t="str">
        <v xml:space="preserve">88S; 15L; 33C; </v>
      </c>
      <c r="L20" t="str">
        <v xml:space="preserve">C64; </v>
      </c>
    </row>
    <row r="21" spans="1:12" x14ac:dyDescent="0.45">
      <c r="A21" t="s">
        <v>148</v>
      </c>
      <c r="B21" t="s">
        <v>121</v>
      </c>
      <c r="C21" t="s">
        <v>129</v>
      </c>
      <c r="D21">
        <v>3252</v>
      </c>
    </row>
    <row r="22" spans="1:12" x14ac:dyDescent="0.45">
      <c r="A22" t="s">
        <v>149</v>
      </c>
      <c r="B22" t="s">
        <v>125</v>
      </c>
      <c r="C22" t="s">
        <v>127</v>
      </c>
      <c r="D22">
        <v>2077</v>
      </c>
    </row>
    <row r="23" spans="1:12" x14ac:dyDescent="0.45">
      <c r="A23" t="s">
        <v>150</v>
      </c>
      <c r="B23" t="s">
        <v>123</v>
      </c>
      <c r="C23" t="s">
        <v>130</v>
      </c>
      <c r="D23">
        <v>193</v>
      </c>
    </row>
    <row r="24" spans="1:12" x14ac:dyDescent="0.45">
      <c r="A24" t="s">
        <v>151</v>
      </c>
      <c r="B24" t="s">
        <v>123</v>
      </c>
      <c r="C24" t="s">
        <v>130</v>
      </c>
      <c r="D24">
        <v>3945</v>
      </c>
    </row>
    <row r="25" spans="1:12" x14ac:dyDescent="0.45">
      <c r="A25" t="s">
        <v>220</v>
      </c>
      <c r="B25" t="s">
        <v>120</v>
      </c>
      <c r="C25" t="s">
        <v>128</v>
      </c>
      <c r="D25">
        <v>2766</v>
      </c>
    </row>
    <row r="26" spans="1:12" x14ac:dyDescent="0.45">
      <c r="A26" t="s">
        <v>152</v>
      </c>
      <c r="B26" t="s">
        <v>119</v>
      </c>
      <c r="C26" t="s">
        <v>130</v>
      </c>
      <c r="D26">
        <v>2951</v>
      </c>
    </row>
    <row r="27" spans="1:12" x14ac:dyDescent="0.45">
      <c r="A27" t="s">
        <v>221</v>
      </c>
      <c r="B27" t="s">
        <v>121</v>
      </c>
      <c r="C27" t="s">
        <v>126</v>
      </c>
      <c r="D27">
        <v>1820</v>
      </c>
    </row>
    <row r="28" spans="1:12" x14ac:dyDescent="0.45">
      <c r="A28" t="s">
        <v>153</v>
      </c>
      <c r="B28" t="s">
        <v>125</v>
      </c>
      <c r="C28" t="s">
        <v>130</v>
      </c>
      <c r="D28">
        <v>8812</v>
      </c>
    </row>
    <row r="29" spans="1:12" x14ac:dyDescent="0.45">
      <c r="A29" t="s">
        <v>154</v>
      </c>
      <c r="B29" t="s">
        <v>125</v>
      </c>
      <c r="C29" t="s">
        <v>126</v>
      </c>
      <c r="D29">
        <v>1418</v>
      </c>
    </row>
    <row r="30" spans="1:12" x14ac:dyDescent="0.45">
      <c r="A30" t="s">
        <v>155</v>
      </c>
      <c r="B30" t="s">
        <v>123</v>
      </c>
      <c r="C30" t="s">
        <v>128</v>
      </c>
      <c r="D30">
        <v>9732</v>
      </c>
    </row>
    <row r="31" spans="1:12" x14ac:dyDescent="0.45">
      <c r="A31" t="s">
        <v>156</v>
      </c>
      <c r="B31" t="s">
        <v>124</v>
      </c>
      <c r="C31" t="s">
        <v>130</v>
      </c>
      <c r="D31">
        <v>5771</v>
      </c>
    </row>
    <row r="32" spans="1:12" x14ac:dyDescent="0.45">
      <c r="A32" t="s">
        <v>157</v>
      </c>
      <c r="B32" t="s">
        <v>119</v>
      </c>
      <c r="C32" t="s">
        <v>128</v>
      </c>
      <c r="D32">
        <v>6592</v>
      </c>
    </row>
    <row r="33" spans="1:4" x14ac:dyDescent="0.45">
      <c r="A33" t="s">
        <v>222</v>
      </c>
      <c r="B33" t="s">
        <v>125</v>
      </c>
      <c r="C33" t="s">
        <v>130</v>
      </c>
      <c r="D33">
        <v>1685</v>
      </c>
    </row>
    <row r="34" spans="1:4" x14ac:dyDescent="0.45">
      <c r="A34" t="s">
        <v>158</v>
      </c>
      <c r="B34" t="s">
        <v>124</v>
      </c>
      <c r="C34" t="s">
        <v>128</v>
      </c>
      <c r="D34">
        <v>612</v>
      </c>
    </row>
    <row r="35" spans="1:4" x14ac:dyDescent="0.45">
      <c r="A35" t="s">
        <v>159</v>
      </c>
      <c r="B35" t="s">
        <v>120</v>
      </c>
      <c r="C35" t="s">
        <v>127</v>
      </c>
      <c r="D35">
        <v>580</v>
      </c>
    </row>
    <row r="36" spans="1:4" x14ac:dyDescent="0.45">
      <c r="A36" t="s">
        <v>160</v>
      </c>
      <c r="B36" t="s">
        <v>122</v>
      </c>
      <c r="C36" t="s">
        <v>129</v>
      </c>
      <c r="D36">
        <v>2301</v>
      </c>
    </row>
    <row r="37" spans="1:4" x14ac:dyDescent="0.45">
      <c r="A37" t="s">
        <v>223</v>
      </c>
      <c r="B37" t="s">
        <v>124</v>
      </c>
      <c r="C37" t="s">
        <v>130</v>
      </c>
      <c r="D37">
        <v>6639</v>
      </c>
    </row>
    <row r="38" spans="1:4" x14ac:dyDescent="0.45">
      <c r="A38" t="s">
        <v>161</v>
      </c>
      <c r="B38" t="s">
        <v>119</v>
      </c>
      <c r="C38" t="s">
        <v>127</v>
      </c>
      <c r="D38">
        <v>2004</v>
      </c>
    </row>
    <row r="39" spans="1:4" x14ac:dyDescent="0.45">
      <c r="A39" t="s">
        <v>162</v>
      </c>
      <c r="B39" t="s">
        <v>120</v>
      </c>
      <c r="C39" t="s">
        <v>128</v>
      </c>
      <c r="D39">
        <v>147</v>
      </c>
    </row>
    <row r="40" spans="1:4" x14ac:dyDescent="0.45">
      <c r="A40" t="s">
        <v>163</v>
      </c>
      <c r="B40" t="s">
        <v>123</v>
      </c>
      <c r="C40" t="s">
        <v>126</v>
      </c>
      <c r="D40">
        <v>4875</v>
      </c>
    </row>
    <row r="41" spans="1:4" x14ac:dyDescent="0.45">
      <c r="A41" t="s">
        <v>164</v>
      </c>
      <c r="B41" t="s">
        <v>124</v>
      </c>
      <c r="C41" t="s">
        <v>126</v>
      </c>
      <c r="D41">
        <v>7603</v>
      </c>
    </row>
    <row r="42" spans="1:4" x14ac:dyDescent="0.45">
      <c r="A42" t="s">
        <v>165</v>
      </c>
      <c r="B42" t="s">
        <v>122</v>
      </c>
      <c r="C42" t="s">
        <v>130</v>
      </c>
      <c r="D42">
        <v>5561</v>
      </c>
    </row>
    <row r="43" spans="1:4" x14ac:dyDescent="0.45">
      <c r="A43" t="s">
        <v>166</v>
      </c>
      <c r="B43" t="s">
        <v>119</v>
      </c>
      <c r="C43" t="s">
        <v>128</v>
      </c>
      <c r="D43">
        <v>2634</v>
      </c>
    </row>
    <row r="44" spans="1:4" x14ac:dyDescent="0.45">
      <c r="A44" t="s">
        <v>167</v>
      </c>
      <c r="B44" t="s">
        <v>119</v>
      </c>
      <c r="C44" t="s">
        <v>129</v>
      </c>
      <c r="D44">
        <v>443</v>
      </c>
    </row>
    <row r="45" spans="1:4" x14ac:dyDescent="0.45">
      <c r="A45" t="s">
        <v>168</v>
      </c>
      <c r="B45" t="s">
        <v>124</v>
      </c>
      <c r="C45" t="s">
        <v>129</v>
      </c>
      <c r="D45">
        <v>4309</v>
      </c>
    </row>
    <row r="46" spans="1:4" x14ac:dyDescent="0.45">
      <c r="A46" t="s">
        <v>169</v>
      </c>
      <c r="B46" t="s">
        <v>124</v>
      </c>
      <c r="C46" t="s">
        <v>128</v>
      </c>
      <c r="D46">
        <v>7711</v>
      </c>
    </row>
    <row r="47" spans="1:4" x14ac:dyDescent="0.45">
      <c r="A47" t="s">
        <v>170</v>
      </c>
      <c r="B47" t="s">
        <v>122</v>
      </c>
      <c r="C47" t="s">
        <v>128</v>
      </c>
      <c r="D47">
        <v>1881</v>
      </c>
    </row>
    <row r="48" spans="1:4" x14ac:dyDescent="0.45">
      <c r="A48" t="s">
        <v>171</v>
      </c>
      <c r="B48" t="s">
        <v>121</v>
      </c>
      <c r="C48" t="s">
        <v>130</v>
      </c>
      <c r="D48">
        <v>8116</v>
      </c>
    </row>
    <row r="49" spans="1:4" x14ac:dyDescent="0.45">
      <c r="A49" t="s">
        <v>172</v>
      </c>
      <c r="B49" t="s">
        <v>120</v>
      </c>
      <c r="C49" t="s">
        <v>126</v>
      </c>
      <c r="D49">
        <v>7554</v>
      </c>
    </row>
    <row r="50" spans="1:4" x14ac:dyDescent="0.45">
      <c r="A50" t="s">
        <v>173</v>
      </c>
      <c r="B50" t="s">
        <v>121</v>
      </c>
      <c r="C50" t="s">
        <v>126</v>
      </c>
      <c r="D50">
        <v>1689</v>
      </c>
    </row>
    <row r="51" spans="1:4" x14ac:dyDescent="0.45">
      <c r="A51" t="s">
        <v>174</v>
      </c>
      <c r="B51" t="s">
        <v>123</v>
      </c>
      <c r="C51" t="s">
        <v>130</v>
      </c>
      <c r="D51">
        <v>1305</v>
      </c>
    </row>
    <row r="52" spans="1:4" x14ac:dyDescent="0.45">
      <c r="A52" t="s">
        <v>175</v>
      </c>
      <c r="B52" t="s">
        <v>122</v>
      </c>
      <c r="C52" t="s">
        <v>126</v>
      </c>
      <c r="D52">
        <v>8262</v>
      </c>
    </row>
    <row r="53" spans="1:4" x14ac:dyDescent="0.45">
      <c r="A53" t="s">
        <v>176</v>
      </c>
      <c r="B53" t="s">
        <v>120</v>
      </c>
      <c r="C53" t="s">
        <v>128</v>
      </c>
      <c r="D53">
        <v>4355</v>
      </c>
    </row>
    <row r="54" spans="1:4" x14ac:dyDescent="0.45">
      <c r="A54" t="s">
        <v>177</v>
      </c>
      <c r="B54" t="s">
        <v>125</v>
      </c>
      <c r="C54" t="s">
        <v>126</v>
      </c>
      <c r="D54">
        <v>2069</v>
      </c>
    </row>
    <row r="55" spans="1:4" x14ac:dyDescent="0.45">
      <c r="A55" t="s">
        <v>224</v>
      </c>
      <c r="B55" t="s">
        <v>124</v>
      </c>
      <c r="C55" t="s">
        <v>129</v>
      </c>
      <c r="D55">
        <v>313</v>
      </c>
    </row>
    <row r="56" spans="1:4" x14ac:dyDescent="0.45">
      <c r="A56" t="s">
        <v>178</v>
      </c>
      <c r="B56" t="s">
        <v>125</v>
      </c>
      <c r="C56" t="s">
        <v>130</v>
      </c>
      <c r="D56">
        <v>3291</v>
      </c>
    </row>
    <row r="57" spans="1:4" x14ac:dyDescent="0.45">
      <c r="A57" t="s">
        <v>179</v>
      </c>
      <c r="B57" t="s">
        <v>119</v>
      </c>
      <c r="C57" t="s">
        <v>126</v>
      </c>
      <c r="D57">
        <v>5606</v>
      </c>
    </row>
    <row r="58" spans="1:4" x14ac:dyDescent="0.45">
      <c r="A58" t="s">
        <v>180</v>
      </c>
      <c r="B58" t="s">
        <v>119</v>
      </c>
      <c r="C58" t="s">
        <v>130</v>
      </c>
      <c r="D58">
        <v>1794</v>
      </c>
    </row>
    <row r="59" spans="1:4" x14ac:dyDescent="0.45">
      <c r="A59" t="s">
        <v>225</v>
      </c>
      <c r="B59" t="s">
        <v>121</v>
      </c>
      <c r="C59" t="s">
        <v>130</v>
      </c>
      <c r="D59">
        <v>3202</v>
      </c>
    </row>
    <row r="60" spans="1:4" x14ac:dyDescent="0.45">
      <c r="A60" t="s">
        <v>181</v>
      </c>
      <c r="B60" t="s">
        <v>121</v>
      </c>
      <c r="C60" t="s">
        <v>126</v>
      </c>
      <c r="D60">
        <v>936</v>
      </c>
    </row>
    <row r="61" spans="1:4" x14ac:dyDescent="0.45">
      <c r="A61" t="s">
        <v>226</v>
      </c>
      <c r="B61" t="s">
        <v>120</v>
      </c>
      <c r="C61" t="s">
        <v>126</v>
      </c>
      <c r="D61">
        <v>6235</v>
      </c>
    </row>
    <row r="62" spans="1:4" x14ac:dyDescent="0.45">
      <c r="A62" t="s">
        <v>182</v>
      </c>
      <c r="B62" t="s">
        <v>121</v>
      </c>
      <c r="C62" t="s">
        <v>126</v>
      </c>
      <c r="D62">
        <v>1706</v>
      </c>
    </row>
    <row r="63" spans="1:4" x14ac:dyDescent="0.45">
      <c r="A63" t="s">
        <v>183</v>
      </c>
      <c r="B63" t="s">
        <v>123</v>
      </c>
      <c r="C63" t="s">
        <v>128</v>
      </c>
      <c r="D63">
        <v>567</v>
      </c>
    </row>
    <row r="64" spans="1:4" x14ac:dyDescent="0.45">
      <c r="A64" t="s">
        <v>184</v>
      </c>
      <c r="B64" t="s">
        <v>123</v>
      </c>
      <c r="C64" t="s">
        <v>126</v>
      </c>
      <c r="D64">
        <v>35</v>
      </c>
    </row>
    <row r="65" spans="1:4" x14ac:dyDescent="0.45">
      <c r="A65" t="s">
        <v>185</v>
      </c>
      <c r="B65" t="s">
        <v>122</v>
      </c>
      <c r="C65" t="s">
        <v>127</v>
      </c>
      <c r="D65">
        <v>7859</v>
      </c>
    </row>
    <row r="66" spans="1:4" x14ac:dyDescent="0.45">
      <c r="A66" t="s">
        <v>186</v>
      </c>
      <c r="B66" t="s">
        <v>125</v>
      </c>
      <c r="C66" t="s">
        <v>130</v>
      </c>
      <c r="D66">
        <v>2581</v>
      </c>
    </row>
    <row r="67" spans="1:4" x14ac:dyDescent="0.45">
      <c r="A67" t="s">
        <v>227</v>
      </c>
      <c r="B67" t="s">
        <v>122</v>
      </c>
      <c r="C67" t="s">
        <v>130</v>
      </c>
      <c r="D67">
        <v>3210</v>
      </c>
    </row>
    <row r="68" spans="1:4" x14ac:dyDescent="0.45">
      <c r="A68" t="s">
        <v>187</v>
      </c>
      <c r="B68" t="s">
        <v>119</v>
      </c>
      <c r="C68" t="s">
        <v>126</v>
      </c>
      <c r="D68">
        <v>8807</v>
      </c>
    </row>
    <row r="69" spans="1:4" x14ac:dyDescent="0.45">
      <c r="A69" t="s">
        <v>188</v>
      </c>
      <c r="B69" t="s">
        <v>120</v>
      </c>
      <c r="C69" t="s">
        <v>129</v>
      </c>
      <c r="D69">
        <v>3939</v>
      </c>
    </row>
    <row r="70" spans="1:4" x14ac:dyDescent="0.45">
      <c r="A70" t="s">
        <v>189</v>
      </c>
      <c r="B70" t="s">
        <v>125</v>
      </c>
      <c r="C70" t="s">
        <v>129</v>
      </c>
      <c r="D70">
        <v>9655</v>
      </c>
    </row>
    <row r="71" spans="1:4" x14ac:dyDescent="0.45">
      <c r="A71" t="s">
        <v>190</v>
      </c>
      <c r="B71" t="s">
        <v>122</v>
      </c>
      <c r="C71" t="s">
        <v>129</v>
      </c>
      <c r="D71">
        <v>8545</v>
      </c>
    </row>
    <row r="72" spans="1:4" x14ac:dyDescent="0.45">
      <c r="A72" t="s">
        <v>191</v>
      </c>
      <c r="B72" t="s">
        <v>122</v>
      </c>
      <c r="C72" t="s">
        <v>126</v>
      </c>
      <c r="D72">
        <v>5638</v>
      </c>
    </row>
    <row r="73" spans="1:4" x14ac:dyDescent="0.45">
      <c r="A73" t="s">
        <v>192</v>
      </c>
      <c r="B73" t="s">
        <v>125</v>
      </c>
      <c r="C73" t="s">
        <v>130</v>
      </c>
      <c r="D73">
        <v>7441</v>
      </c>
    </row>
    <row r="74" spans="1:4" x14ac:dyDescent="0.45">
      <c r="A74" t="s">
        <v>228</v>
      </c>
      <c r="B74" t="s">
        <v>122</v>
      </c>
      <c r="C74" t="s">
        <v>126</v>
      </c>
      <c r="D74">
        <v>9660</v>
      </c>
    </row>
    <row r="75" spans="1:4" x14ac:dyDescent="0.45">
      <c r="A75" t="s">
        <v>193</v>
      </c>
      <c r="B75" t="s">
        <v>122</v>
      </c>
      <c r="C75" t="s">
        <v>126</v>
      </c>
      <c r="D75">
        <v>9501</v>
      </c>
    </row>
    <row r="76" spans="1:4" x14ac:dyDescent="0.45">
      <c r="A76" t="s">
        <v>194</v>
      </c>
      <c r="B76" t="s">
        <v>120</v>
      </c>
      <c r="C76" t="s">
        <v>129</v>
      </c>
      <c r="D76">
        <v>2364</v>
      </c>
    </row>
    <row r="77" spans="1:4" x14ac:dyDescent="0.45">
      <c r="A77" t="s">
        <v>195</v>
      </c>
      <c r="B77" t="s">
        <v>119</v>
      </c>
      <c r="C77" t="s">
        <v>128</v>
      </c>
      <c r="D77">
        <v>987</v>
      </c>
    </row>
    <row r="78" spans="1:4" x14ac:dyDescent="0.45">
      <c r="A78" t="s">
        <v>196</v>
      </c>
      <c r="B78" t="s">
        <v>124</v>
      </c>
      <c r="C78" t="s">
        <v>129</v>
      </c>
      <c r="D78">
        <v>351</v>
      </c>
    </row>
    <row r="79" spans="1:4" x14ac:dyDescent="0.45">
      <c r="A79" t="s">
        <v>197</v>
      </c>
      <c r="B79" t="s">
        <v>119</v>
      </c>
      <c r="C79" t="s">
        <v>130</v>
      </c>
      <c r="D79">
        <v>5931</v>
      </c>
    </row>
    <row r="80" spans="1:4" x14ac:dyDescent="0.45">
      <c r="A80" t="s">
        <v>198</v>
      </c>
      <c r="B80" t="s">
        <v>123</v>
      </c>
      <c r="C80" t="s">
        <v>127</v>
      </c>
      <c r="D80">
        <v>46</v>
      </c>
    </row>
    <row r="81" spans="1:4" x14ac:dyDescent="0.45">
      <c r="A81" t="s">
        <v>199</v>
      </c>
      <c r="B81" t="s">
        <v>121</v>
      </c>
      <c r="C81" t="s">
        <v>126</v>
      </c>
      <c r="D81">
        <v>9515</v>
      </c>
    </row>
    <row r="82" spans="1:4" x14ac:dyDescent="0.45">
      <c r="A82" t="s">
        <v>200</v>
      </c>
      <c r="B82" t="s">
        <v>123</v>
      </c>
      <c r="C82" t="s">
        <v>130</v>
      </c>
      <c r="D82">
        <v>2545</v>
      </c>
    </row>
    <row r="83" spans="1:4" x14ac:dyDescent="0.45">
      <c r="A83" t="s">
        <v>201</v>
      </c>
      <c r="B83" t="s">
        <v>121</v>
      </c>
      <c r="C83" t="s">
        <v>130</v>
      </c>
      <c r="D83">
        <v>8522</v>
      </c>
    </row>
    <row r="84" spans="1:4" x14ac:dyDescent="0.45">
      <c r="A84" t="s">
        <v>202</v>
      </c>
      <c r="B84" t="s">
        <v>123</v>
      </c>
      <c r="C84" t="s">
        <v>126</v>
      </c>
      <c r="D84">
        <v>7258</v>
      </c>
    </row>
    <row r="85" spans="1:4" x14ac:dyDescent="0.45">
      <c r="A85" t="s">
        <v>203</v>
      </c>
      <c r="B85" t="s">
        <v>119</v>
      </c>
      <c r="C85" t="s">
        <v>127</v>
      </c>
      <c r="D85">
        <v>5431</v>
      </c>
    </row>
    <row r="86" spans="1:4" x14ac:dyDescent="0.45">
      <c r="A86" t="s">
        <v>204</v>
      </c>
      <c r="B86" t="s">
        <v>120</v>
      </c>
      <c r="C86" t="s">
        <v>130</v>
      </c>
      <c r="D86">
        <v>4643</v>
      </c>
    </row>
    <row r="87" spans="1:4" x14ac:dyDescent="0.45">
      <c r="A87" t="s">
        <v>205</v>
      </c>
      <c r="B87" t="s">
        <v>121</v>
      </c>
      <c r="C87" t="s">
        <v>130</v>
      </c>
      <c r="D87">
        <v>5192</v>
      </c>
    </row>
    <row r="88" spans="1:4" x14ac:dyDescent="0.45">
      <c r="A88" t="s">
        <v>206</v>
      </c>
      <c r="B88" t="s">
        <v>120</v>
      </c>
      <c r="C88" t="s">
        <v>126</v>
      </c>
      <c r="D88">
        <v>862</v>
      </c>
    </row>
    <row r="89" spans="1:4" x14ac:dyDescent="0.45">
      <c r="A89" t="s">
        <v>207</v>
      </c>
      <c r="B89" t="s">
        <v>122</v>
      </c>
      <c r="C89" t="s">
        <v>127</v>
      </c>
      <c r="D89">
        <v>6271</v>
      </c>
    </row>
    <row r="90" spans="1:4" x14ac:dyDescent="0.45">
      <c r="A90" t="s">
        <v>208</v>
      </c>
      <c r="B90" t="s">
        <v>123</v>
      </c>
      <c r="C90" t="s">
        <v>127</v>
      </c>
      <c r="D90">
        <v>9664</v>
      </c>
    </row>
    <row r="91" spans="1:4" x14ac:dyDescent="0.45">
      <c r="A91" t="s">
        <v>230</v>
      </c>
      <c r="B91" t="s">
        <v>120</v>
      </c>
      <c r="C91" t="s">
        <v>128</v>
      </c>
      <c r="D91">
        <v>5</v>
      </c>
    </row>
    <row r="92" spans="1:4" x14ac:dyDescent="0.45">
      <c r="A92" t="s">
        <v>209</v>
      </c>
      <c r="B92" t="s">
        <v>122</v>
      </c>
      <c r="C92" t="s">
        <v>128</v>
      </c>
      <c r="D92">
        <v>9295</v>
      </c>
    </row>
    <row r="93" spans="1:4" x14ac:dyDescent="0.45">
      <c r="A93" t="s">
        <v>229</v>
      </c>
      <c r="B93" t="s">
        <v>121</v>
      </c>
      <c r="C93" t="s">
        <v>130</v>
      </c>
      <c r="D93">
        <v>4853</v>
      </c>
    </row>
    <row r="94" spans="1:4" x14ac:dyDescent="0.45">
      <c r="A94" t="s">
        <v>210</v>
      </c>
      <c r="B94" t="s">
        <v>119</v>
      </c>
      <c r="C94" t="s">
        <v>128</v>
      </c>
      <c r="D94">
        <v>4778</v>
      </c>
    </row>
    <row r="95" spans="1:4" x14ac:dyDescent="0.45">
      <c r="A95" t="s">
        <v>211</v>
      </c>
      <c r="B95" t="s">
        <v>122</v>
      </c>
      <c r="C95" t="s">
        <v>130</v>
      </c>
      <c r="D95">
        <v>4575</v>
      </c>
    </row>
    <row r="96" spans="1:4" x14ac:dyDescent="0.45">
      <c r="A96" t="s">
        <v>212</v>
      </c>
      <c r="B96" t="s">
        <v>124</v>
      </c>
      <c r="C96" t="s">
        <v>128</v>
      </c>
      <c r="D96">
        <v>8345</v>
      </c>
    </row>
    <row r="97" spans="1:4" x14ac:dyDescent="0.45">
      <c r="A97" t="s">
        <v>213</v>
      </c>
      <c r="B97" t="s">
        <v>121</v>
      </c>
      <c r="C97" t="s">
        <v>130</v>
      </c>
      <c r="D97">
        <v>1934</v>
      </c>
    </row>
    <row r="98" spans="1:4" x14ac:dyDescent="0.45">
      <c r="A98" t="s">
        <v>214</v>
      </c>
      <c r="B98" t="s">
        <v>120</v>
      </c>
      <c r="C98" t="s">
        <v>129</v>
      </c>
      <c r="D98">
        <v>3341</v>
      </c>
    </row>
    <row r="99" spans="1:4" x14ac:dyDescent="0.45">
      <c r="A99" t="s">
        <v>215</v>
      </c>
      <c r="B99" t="s">
        <v>125</v>
      </c>
      <c r="C99" t="s">
        <v>128</v>
      </c>
      <c r="D99">
        <v>1966</v>
      </c>
    </row>
    <row r="100" spans="1:4" x14ac:dyDescent="0.45">
      <c r="A100" t="s">
        <v>216</v>
      </c>
      <c r="B100" t="s">
        <v>121</v>
      </c>
      <c r="C100" t="s">
        <v>130</v>
      </c>
      <c r="D100">
        <v>9436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A18C-5473-4EB7-AF4F-FDED8F4D8C19}">
  <sheetPr codeName="Лист26"/>
  <dimension ref="A1:H16"/>
  <sheetViews>
    <sheetView workbookViewId="0">
      <selection activeCell="F2" sqref="F2"/>
    </sheetView>
  </sheetViews>
  <sheetFormatPr defaultRowHeight="15.9" x14ac:dyDescent="0.45"/>
  <cols>
    <col min="2" max="2" width="11.2109375" customWidth="1"/>
    <col min="3" max="3" width="9" customWidth="1"/>
  </cols>
  <sheetData>
    <row r="1" spans="1:8" x14ac:dyDescent="0.45">
      <c r="A1" s="29" t="s">
        <v>29</v>
      </c>
      <c r="B1" s="29" t="s">
        <v>64</v>
      </c>
      <c r="C1" s="29" t="s">
        <v>65</v>
      </c>
      <c r="D1" s="29" t="s">
        <v>66</v>
      </c>
    </row>
    <row r="2" spans="1:8" x14ac:dyDescent="0.45">
      <c r="A2" s="3" t="s">
        <v>69</v>
      </c>
      <c r="B2" s="3">
        <v>9</v>
      </c>
      <c r="C2" s="3">
        <v>48</v>
      </c>
      <c r="D2" s="3">
        <v>100</v>
      </c>
      <c r="F2" t="str" cm="1">
        <f t="array" ref="F2:H16">[1]!Unpivot(A1:D6)</f>
        <v>Москва</v>
      </c>
      <c r="G2" t="str">
        <v>янв</v>
      </c>
      <c r="H2">
        <v>9</v>
      </c>
    </row>
    <row r="3" spans="1:8" x14ac:dyDescent="0.45">
      <c r="A3" s="3" t="s">
        <v>70</v>
      </c>
      <c r="B3" s="3">
        <v>39</v>
      </c>
      <c r="C3" s="3">
        <v>55</v>
      </c>
      <c r="D3" s="3">
        <v>46</v>
      </c>
      <c r="F3" t="str">
        <v>Москва</v>
      </c>
      <c r="G3" t="str">
        <v>фев</v>
      </c>
      <c r="H3">
        <v>48</v>
      </c>
    </row>
    <row r="4" spans="1:8" x14ac:dyDescent="0.45">
      <c r="A4" s="3" t="s">
        <v>71</v>
      </c>
      <c r="B4" s="3">
        <v>26</v>
      </c>
      <c r="C4" s="3">
        <v>20</v>
      </c>
      <c r="D4" s="3">
        <v>57</v>
      </c>
      <c r="F4" t="str">
        <v>Москва</v>
      </c>
      <c r="G4" t="str">
        <v>мар</v>
      </c>
      <c r="H4">
        <v>100</v>
      </c>
    </row>
    <row r="5" spans="1:8" x14ac:dyDescent="0.45">
      <c r="A5" s="3" t="s">
        <v>34</v>
      </c>
      <c r="B5" s="3">
        <v>36</v>
      </c>
      <c r="C5" s="3">
        <v>100</v>
      </c>
      <c r="D5" s="3">
        <v>99</v>
      </c>
      <c r="F5" t="str">
        <v>Самара</v>
      </c>
      <c r="G5" t="str">
        <v>янв</v>
      </c>
      <c r="H5">
        <v>39</v>
      </c>
    </row>
    <row r="6" spans="1:8" x14ac:dyDescent="0.45">
      <c r="A6" s="3" t="s">
        <v>231</v>
      </c>
      <c r="B6" s="3">
        <v>50</v>
      </c>
      <c r="C6" s="3">
        <v>91</v>
      </c>
      <c r="D6" s="3">
        <v>54</v>
      </c>
      <c r="F6" t="str">
        <v>Самара</v>
      </c>
      <c r="G6" t="str">
        <v>фев</v>
      </c>
      <c r="H6">
        <v>55</v>
      </c>
    </row>
    <row r="7" spans="1:8" x14ac:dyDescent="0.45">
      <c r="F7" t="str">
        <v>Самара</v>
      </c>
      <c r="G7" t="str">
        <v>мар</v>
      </c>
      <c r="H7">
        <v>46</v>
      </c>
    </row>
    <row r="8" spans="1:8" x14ac:dyDescent="0.45">
      <c r="F8" t="str">
        <v>Воронеж</v>
      </c>
      <c r="G8" t="str">
        <v>янв</v>
      </c>
      <c r="H8">
        <v>26</v>
      </c>
    </row>
    <row r="9" spans="1:8" x14ac:dyDescent="0.45">
      <c r="F9" t="str">
        <v>Воронеж</v>
      </c>
      <c r="G9" t="str">
        <v>фев</v>
      </c>
      <c r="H9">
        <v>20</v>
      </c>
    </row>
    <row r="10" spans="1:8" x14ac:dyDescent="0.45">
      <c r="F10" t="str">
        <v>Воронеж</v>
      </c>
      <c r="G10" t="str">
        <v>мар</v>
      </c>
      <c r="H10">
        <v>57</v>
      </c>
    </row>
    <row r="11" spans="1:8" x14ac:dyDescent="0.45">
      <c r="F11" t="str">
        <v>Тамбов</v>
      </c>
      <c r="G11" t="str">
        <v>янв</v>
      </c>
      <c r="H11">
        <v>36</v>
      </c>
    </row>
    <row r="12" spans="1:8" x14ac:dyDescent="0.45">
      <c r="F12" t="str">
        <v>Тамбов</v>
      </c>
      <c r="G12" t="str">
        <v>фев</v>
      </c>
      <c r="H12">
        <v>100</v>
      </c>
    </row>
    <row r="13" spans="1:8" x14ac:dyDescent="0.45">
      <c r="F13" t="str">
        <v>Тамбов</v>
      </c>
      <c r="G13" t="str">
        <v>мар</v>
      </c>
      <c r="H13">
        <v>99</v>
      </c>
    </row>
    <row r="14" spans="1:8" x14ac:dyDescent="0.45">
      <c r="F14" t="str">
        <v>Казань</v>
      </c>
      <c r="G14" t="str">
        <v>янв</v>
      </c>
      <c r="H14">
        <v>50</v>
      </c>
    </row>
    <row r="15" spans="1:8" x14ac:dyDescent="0.45">
      <c r="F15" t="str">
        <v>Казань</v>
      </c>
      <c r="G15" t="str">
        <v>фев</v>
      </c>
      <c r="H15">
        <v>91</v>
      </c>
    </row>
    <row r="16" spans="1:8" x14ac:dyDescent="0.45">
      <c r="F16" t="str">
        <v>Казань</v>
      </c>
      <c r="G16" t="str">
        <v>мар</v>
      </c>
      <c r="H16">
        <v>54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D5E2-52CF-43D9-8944-04BBCCB10331}">
  <dimension ref="A2:O49"/>
  <sheetViews>
    <sheetView workbookViewId="0">
      <selection activeCell="J3" sqref="J3"/>
    </sheetView>
  </sheetViews>
  <sheetFormatPr defaultRowHeight="15.9" x14ac:dyDescent="0.45"/>
  <cols>
    <col min="2" max="2" width="11.2109375" customWidth="1"/>
    <col min="3" max="3" width="9" customWidth="1"/>
  </cols>
  <sheetData>
    <row r="2" spans="1:15" x14ac:dyDescent="0.45">
      <c r="C2" s="52">
        <v>2023</v>
      </c>
      <c r="D2" s="52"/>
      <c r="E2" s="52"/>
      <c r="F2" s="52"/>
      <c r="G2" s="52"/>
      <c r="H2" s="52"/>
      <c r="J2" t="str" cm="1">
        <f t="array" ref="J2:O49">[1]!Unpivot(A2:H12,2,3)</f>
        <v>Россия</v>
      </c>
      <c r="K2" t="str">
        <v>Москва</v>
      </c>
      <c r="L2">
        <v>2023</v>
      </c>
      <c r="M2" t="str">
        <v>Q-1</v>
      </c>
      <c r="N2" t="str">
        <v>янв</v>
      </c>
      <c r="O2">
        <v>22</v>
      </c>
    </row>
    <row r="3" spans="1:15" x14ac:dyDescent="0.45">
      <c r="C3" s="50" t="s">
        <v>232</v>
      </c>
      <c r="D3" s="50"/>
      <c r="E3" s="50"/>
      <c r="F3" s="49" t="s">
        <v>233</v>
      </c>
      <c r="G3" s="49"/>
      <c r="H3" s="49"/>
      <c r="J3" t="str">
        <v>Россия</v>
      </c>
      <c r="K3" t="str">
        <v>Москва</v>
      </c>
      <c r="L3">
        <v>2023</v>
      </c>
      <c r="M3" t="str">
        <v>Q-1</v>
      </c>
      <c r="N3" t="str">
        <v>фев</v>
      </c>
      <c r="O3">
        <v>32</v>
      </c>
    </row>
    <row r="4" spans="1:15" x14ac:dyDescent="0.45">
      <c r="A4" s="30" t="s">
        <v>108</v>
      </c>
      <c r="B4" s="30" t="s">
        <v>29</v>
      </c>
      <c r="C4" s="29" t="s">
        <v>64</v>
      </c>
      <c r="D4" s="29" t="s">
        <v>65</v>
      </c>
      <c r="E4" s="29" t="s">
        <v>66</v>
      </c>
      <c r="F4" s="29" t="s">
        <v>67</v>
      </c>
      <c r="G4" s="29" t="s">
        <v>68</v>
      </c>
      <c r="H4" s="29" t="s">
        <v>72</v>
      </c>
      <c r="J4" t="str">
        <v>Россия</v>
      </c>
      <c r="K4" t="str">
        <v>Москва</v>
      </c>
      <c r="L4">
        <v>2023</v>
      </c>
      <c r="M4" t="str">
        <v>Q-1</v>
      </c>
      <c r="N4" t="str">
        <v>мар</v>
      </c>
      <c r="O4" t="str">
        <v/>
      </c>
    </row>
    <row r="5" spans="1:15" x14ac:dyDescent="0.45">
      <c r="A5" s="51" t="s">
        <v>234</v>
      </c>
      <c r="B5" s="31" t="s">
        <v>69</v>
      </c>
      <c r="C5" s="3">
        <v>22</v>
      </c>
      <c r="D5" s="3">
        <v>32</v>
      </c>
      <c r="E5" s="3"/>
      <c r="F5" s="3">
        <v>3</v>
      </c>
      <c r="G5" s="3">
        <v>19</v>
      </c>
      <c r="H5" s="3">
        <v>37</v>
      </c>
      <c r="J5" t="str">
        <v>Россия</v>
      </c>
      <c r="K5" t="str">
        <v>Москва</v>
      </c>
      <c r="L5">
        <v>2023</v>
      </c>
      <c r="M5" t="str">
        <v>Q-2</v>
      </c>
      <c r="N5" t="str">
        <v>апр</v>
      </c>
      <c r="O5">
        <v>3</v>
      </c>
    </row>
    <row r="6" spans="1:15" x14ac:dyDescent="0.45">
      <c r="A6" s="51"/>
      <c r="B6" s="31" t="s">
        <v>70</v>
      </c>
      <c r="C6" s="3">
        <v>34</v>
      </c>
      <c r="D6" s="3">
        <v>60</v>
      </c>
      <c r="E6" s="3">
        <v>26</v>
      </c>
      <c r="F6" s="3">
        <v>17</v>
      </c>
      <c r="G6" s="3">
        <v>15</v>
      </c>
      <c r="H6" s="3">
        <v>79</v>
      </c>
      <c r="J6" t="str">
        <v>Россия</v>
      </c>
      <c r="K6" t="str">
        <v>Москва</v>
      </c>
      <c r="L6">
        <v>2023</v>
      </c>
      <c r="M6" t="str">
        <v>Q-2</v>
      </c>
      <c r="N6" t="str">
        <v>май</v>
      </c>
      <c r="O6">
        <v>19</v>
      </c>
    </row>
    <row r="7" spans="1:15" x14ac:dyDescent="0.45">
      <c r="A7" s="51"/>
      <c r="B7" s="31" t="s">
        <v>71</v>
      </c>
      <c r="C7" s="3">
        <v>7</v>
      </c>
      <c r="D7" s="3">
        <v>86</v>
      </c>
      <c r="E7" s="3"/>
      <c r="F7" s="3">
        <v>1</v>
      </c>
      <c r="G7" s="3">
        <v>70</v>
      </c>
      <c r="H7" s="3">
        <v>30</v>
      </c>
      <c r="J7" t="str">
        <v>Россия</v>
      </c>
      <c r="K7" t="str">
        <v>Москва</v>
      </c>
      <c r="L7">
        <v>2023</v>
      </c>
      <c r="M7" t="str">
        <v>Q-2</v>
      </c>
      <c r="N7" t="str">
        <v>июн</v>
      </c>
      <c r="O7">
        <v>37</v>
      </c>
    </row>
    <row r="8" spans="1:15" x14ac:dyDescent="0.45">
      <c r="A8" s="51"/>
      <c r="B8" s="31" t="s">
        <v>34</v>
      </c>
      <c r="C8" s="3">
        <v>99</v>
      </c>
      <c r="D8" s="3">
        <v>18</v>
      </c>
      <c r="E8" s="3">
        <v>76</v>
      </c>
      <c r="F8" s="3">
        <v>65</v>
      </c>
      <c r="G8" s="3"/>
      <c r="H8" s="3">
        <v>87</v>
      </c>
      <c r="J8" t="str">
        <v>Россия</v>
      </c>
      <c r="K8" t="str">
        <v>Самара</v>
      </c>
      <c r="L8">
        <v>2023</v>
      </c>
      <c r="M8" t="str">
        <v>Q-1</v>
      </c>
      <c r="N8" t="str">
        <v>янв</v>
      </c>
      <c r="O8">
        <v>34</v>
      </c>
    </row>
    <row r="9" spans="1:15" x14ac:dyDescent="0.45">
      <c r="A9" s="51"/>
      <c r="B9" s="31" t="s">
        <v>231</v>
      </c>
      <c r="C9" s="3">
        <v>86</v>
      </c>
      <c r="D9" s="3">
        <v>20</v>
      </c>
      <c r="E9" s="3">
        <v>61</v>
      </c>
      <c r="F9" s="3">
        <v>77</v>
      </c>
      <c r="G9" s="3">
        <v>17</v>
      </c>
      <c r="H9" s="3">
        <v>45</v>
      </c>
      <c r="J9" t="str">
        <v>Россия</v>
      </c>
      <c r="K9" t="str">
        <v>Самара</v>
      </c>
      <c r="L9">
        <v>2023</v>
      </c>
      <c r="M9" t="str">
        <v>Q-1</v>
      </c>
      <c r="N9" t="str">
        <v>фев</v>
      </c>
      <c r="O9">
        <v>60</v>
      </c>
    </row>
    <row r="10" spans="1:15" x14ac:dyDescent="0.45">
      <c r="A10" s="51" t="s">
        <v>235</v>
      </c>
      <c r="B10" s="31" t="s">
        <v>236</v>
      </c>
      <c r="C10" s="3">
        <v>50</v>
      </c>
      <c r="D10" s="3"/>
      <c r="E10" s="3">
        <v>40</v>
      </c>
      <c r="F10" s="3"/>
      <c r="G10" s="3">
        <v>98</v>
      </c>
      <c r="H10" s="3">
        <v>18</v>
      </c>
      <c r="J10" t="str">
        <v>Россия</v>
      </c>
      <c r="K10" t="str">
        <v>Самара</v>
      </c>
      <c r="L10">
        <v>2023</v>
      </c>
      <c r="M10" t="str">
        <v>Q-1</v>
      </c>
      <c r="N10" t="str">
        <v>мар</v>
      </c>
      <c r="O10">
        <v>26</v>
      </c>
    </row>
    <row r="11" spans="1:15" x14ac:dyDescent="0.45">
      <c r="A11" s="51"/>
      <c r="B11" s="31" t="s">
        <v>237</v>
      </c>
      <c r="C11" s="3">
        <v>84</v>
      </c>
      <c r="D11" s="3">
        <v>22</v>
      </c>
      <c r="E11" s="3">
        <v>44</v>
      </c>
      <c r="F11" s="3">
        <v>36</v>
      </c>
      <c r="G11" s="3"/>
      <c r="H11" s="3">
        <v>96</v>
      </c>
      <c r="J11" t="str">
        <v>Россия</v>
      </c>
      <c r="K11" t="str">
        <v>Самара</v>
      </c>
      <c r="L11">
        <v>2023</v>
      </c>
      <c r="M11" t="str">
        <v>Q-2</v>
      </c>
      <c r="N11" t="str">
        <v>апр</v>
      </c>
      <c r="O11">
        <v>17</v>
      </c>
    </row>
    <row r="12" spans="1:15" x14ac:dyDescent="0.45">
      <c r="A12" s="51"/>
      <c r="B12" s="31" t="s">
        <v>238</v>
      </c>
      <c r="C12" s="3">
        <v>49</v>
      </c>
      <c r="D12" s="3">
        <v>75</v>
      </c>
      <c r="E12" s="3">
        <v>33</v>
      </c>
      <c r="F12" s="3">
        <v>69</v>
      </c>
      <c r="G12" s="3">
        <v>67</v>
      </c>
      <c r="H12" s="3">
        <v>24</v>
      </c>
      <c r="J12" t="str">
        <v>Россия</v>
      </c>
      <c r="K12" t="str">
        <v>Самара</v>
      </c>
      <c r="L12">
        <v>2023</v>
      </c>
      <c r="M12" t="str">
        <v>Q-2</v>
      </c>
      <c r="N12" t="str">
        <v>май</v>
      </c>
      <c r="O12">
        <v>15</v>
      </c>
    </row>
    <row r="13" spans="1:15" x14ac:dyDescent="0.45">
      <c r="J13" t="str">
        <v>Россия</v>
      </c>
      <c r="K13" t="str">
        <v>Самара</v>
      </c>
      <c r="L13">
        <v>2023</v>
      </c>
      <c r="M13" t="str">
        <v>Q-2</v>
      </c>
      <c r="N13" t="str">
        <v>июн</v>
      </c>
      <c r="O13">
        <v>79</v>
      </c>
    </row>
    <row r="14" spans="1:15" x14ac:dyDescent="0.45">
      <c r="J14" t="str">
        <v>Россия</v>
      </c>
      <c r="K14" t="str">
        <v>Воронеж</v>
      </c>
      <c r="L14">
        <v>2023</v>
      </c>
      <c r="M14" t="str">
        <v>Q-1</v>
      </c>
      <c r="N14" t="str">
        <v>янв</v>
      </c>
      <c r="O14">
        <v>7</v>
      </c>
    </row>
    <row r="15" spans="1:15" x14ac:dyDescent="0.45">
      <c r="A15" t="s">
        <v>27</v>
      </c>
      <c r="J15" t="str">
        <v>Россия</v>
      </c>
      <c r="K15" t="str">
        <v>Воронеж</v>
      </c>
      <c r="L15">
        <v>2023</v>
      </c>
      <c r="M15" t="str">
        <v>Q-1</v>
      </c>
      <c r="N15" t="str">
        <v>фев</v>
      </c>
      <c r="O15">
        <v>86</v>
      </c>
    </row>
    <row r="16" spans="1:15" x14ac:dyDescent="0.45">
      <c r="J16" t="str">
        <v>Россия</v>
      </c>
      <c r="K16" t="str">
        <v>Воронеж</v>
      </c>
      <c r="L16">
        <v>2023</v>
      </c>
      <c r="M16" t="str">
        <v>Q-1</v>
      </c>
      <c r="N16" t="str">
        <v>мар</v>
      </c>
      <c r="O16" t="str">
        <v/>
      </c>
    </row>
    <row r="17" spans="10:15" x14ac:dyDescent="0.45">
      <c r="J17" t="str">
        <v>Россия</v>
      </c>
      <c r="K17" t="str">
        <v>Воронеж</v>
      </c>
      <c r="L17">
        <v>2023</v>
      </c>
      <c r="M17" t="str">
        <v>Q-2</v>
      </c>
      <c r="N17" t="str">
        <v>апр</v>
      </c>
      <c r="O17">
        <v>1</v>
      </c>
    </row>
    <row r="18" spans="10:15" x14ac:dyDescent="0.45">
      <c r="J18" t="str">
        <v>Россия</v>
      </c>
      <c r="K18" t="str">
        <v>Воронеж</v>
      </c>
      <c r="L18">
        <v>2023</v>
      </c>
      <c r="M18" t="str">
        <v>Q-2</v>
      </c>
      <c r="N18" t="str">
        <v>май</v>
      </c>
      <c r="O18">
        <v>70</v>
      </c>
    </row>
    <row r="19" spans="10:15" x14ac:dyDescent="0.45">
      <c r="J19" t="str">
        <v>Россия</v>
      </c>
      <c r="K19" t="str">
        <v>Воронеж</v>
      </c>
      <c r="L19">
        <v>2023</v>
      </c>
      <c r="M19" t="str">
        <v>Q-2</v>
      </c>
      <c r="N19" t="str">
        <v>июн</v>
      </c>
      <c r="O19">
        <v>30</v>
      </c>
    </row>
    <row r="20" spans="10:15" x14ac:dyDescent="0.45">
      <c r="J20" t="str">
        <v>Россия</v>
      </c>
      <c r="K20" t="str">
        <v>Тамбов</v>
      </c>
      <c r="L20">
        <v>2023</v>
      </c>
      <c r="M20" t="str">
        <v>Q-1</v>
      </c>
      <c r="N20" t="str">
        <v>янв</v>
      </c>
      <c r="O20">
        <v>99</v>
      </c>
    </row>
    <row r="21" spans="10:15" x14ac:dyDescent="0.45">
      <c r="J21" t="str">
        <v>Россия</v>
      </c>
      <c r="K21" t="str">
        <v>Тамбов</v>
      </c>
      <c r="L21">
        <v>2023</v>
      </c>
      <c r="M21" t="str">
        <v>Q-1</v>
      </c>
      <c r="N21" t="str">
        <v>фев</v>
      </c>
      <c r="O21">
        <v>18</v>
      </c>
    </row>
    <row r="22" spans="10:15" x14ac:dyDescent="0.45">
      <c r="J22" t="str">
        <v>Россия</v>
      </c>
      <c r="K22" t="str">
        <v>Тамбов</v>
      </c>
      <c r="L22">
        <v>2023</v>
      </c>
      <c r="M22" t="str">
        <v>Q-1</v>
      </c>
      <c r="N22" t="str">
        <v>мар</v>
      </c>
      <c r="O22">
        <v>76</v>
      </c>
    </row>
    <row r="23" spans="10:15" x14ac:dyDescent="0.45">
      <c r="J23" t="str">
        <v>Россия</v>
      </c>
      <c r="K23" t="str">
        <v>Тамбов</v>
      </c>
      <c r="L23">
        <v>2023</v>
      </c>
      <c r="M23" t="str">
        <v>Q-2</v>
      </c>
      <c r="N23" t="str">
        <v>апр</v>
      </c>
      <c r="O23">
        <v>65</v>
      </c>
    </row>
    <row r="24" spans="10:15" x14ac:dyDescent="0.45">
      <c r="J24" t="str">
        <v>Россия</v>
      </c>
      <c r="K24" t="str">
        <v>Тамбов</v>
      </c>
      <c r="L24">
        <v>2023</v>
      </c>
      <c r="M24" t="str">
        <v>Q-2</v>
      </c>
      <c r="N24" t="str">
        <v>май</v>
      </c>
      <c r="O24" t="str">
        <v/>
      </c>
    </row>
    <row r="25" spans="10:15" x14ac:dyDescent="0.45">
      <c r="J25" t="str">
        <v>Россия</v>
      </c>
      <c r="K25" t="str">
        <v>Тамбов</v>
      </c>
      <c r="L25">
        <v>2023</v>
      </c>
      <c r="M25" t="str">
        <v>Q-2</v>
      </c>
      <c r="N25" t="str">
        <v>июн</v>
      </c>
      <c r="O25">
        <v>87</v>
      </c>
    </row>
    <row r="26" spans="10:15" x14ac:dyDescent="0.45">
      <c r="J26" t="str">
        <v>Россия</v>
      </c>
      <c r="K26" t="str">
        <v>Казань</v>
      </c>
      <c r="L26">
        <v>2023</v>
      </c>
      <c r="M26" t="str">
        <v>Q-1</v>
      </c>
      <c r="N26" t="str">
        <v>янв</v>
      </c>
      <c r="O26">
        <v>86</v>
      </c>
    </row>
    <row r="27" spans="10:15" x14ac:dyDescent="0.45">
      <c r="J27" t="str">
        <v>Россия</v>
      </c>
      <c r="K27" t="str">
        <v>Казань</v>
      </c>
      <c r="L27">
        <v>2023</v>
      </c>
      <c r="M27" t="str">
        <v>Q-1</v>
      </c>
      <c r="N27" t="str">
        <v>фев</v>
      </c>
      <c r="O27">
        <v>20</v>
      </c>
    </row>
    <row r="28" spans="10:15" x14ac:dyDescent="0.45">
      <c r="J28" t="str">
        <v>Россия</v>
      </c>
      <c r="K28" t="str">
        <v>Казань</v>
      </c>
      <c r="L28">
        <v>2023</v>
      </c>
      <c r="M28" t="str">
        <v>Q-1</v>
      </c>
      <c r="N28" t="str">
        <v>мар</v>
      </c>
      <c r="O28">
        <v>61</v>
      </c>
    </row>
    <row r="29" spans="10:15" x14ac:dyDescent="0.45">
      <c r="J29" t="str">
        <v>Россия</v>
      </c>
      <c r="K29" t="str">
        <v>Казань</v>
      </c>
      <c r="L29">
        <v>2023</v>
      </c>
      <c r="M29" t="str">
        <v>Q-2</v>
      </c>
      <c r="N29" t="str">
        <v>апр</v>
      </c>
      <c r="O29">
        <v>77</v>
      </c>
    </row>
    <row r="30" spans="10:15" x14ac:dyDescent="0.45">
      <c r="J30" t="str">
        <v>Россия</v>
      </c>
      <c r="K30" t="str">
        <v>Казань</v>
      </c>
      <c r="L30">
        <v>2023</v>
      </c>
      <c r="M30" t="str">
        <v>Q-2</v>
      </c>
      <c r="N30" t="str">
        <v>май</v>
      </c>
      <c r="O30">
        <v>17</v>
      </c>
    </row>
    <row r="31" spans="10:15" x14ac:dyDescent="0.45">
      <c r="J31" t="str">
        <v>Россия</v>
      </c>
      <c r="K31" t="str">
        <v>Казань</v>
      </c>
      <c r="L31">
        <v>2023</v>
      </c>
      <c r="M31" t="str">
        <v>Q-2</v>
      </c>
      <c r="N31" t="str">
        <v>июн</v>
      </c>
      <c r="O31">
        <v>45</v>
      </c>
    </row>
    <row r="32" spans="10:15" x14ac:dyDescent="0.45">
      <c r="J32" t="str">
        <v>Казахстан</v>
      </c>
      <c r="K32" t="str">
        <v>Алматы</v>
      </c>
      <c r="L32">
        <v>2023</v>
      </c>
      <c r="M32" t="str">
        <v>Q-1</v>
      </c>
      <c r="N32" t="str">
        <v>янв</v>
      </c>
      <c r="O32">
        <v>50</v>
      </c>
    </row>
    <row r="33" spans="10:15" x14ac:dyDescent="0.45">
      <c r="J33" t="str">
        <v>Казахстан</v>
      </c>
      <c r="K33" t="str">
        <v>Алматы</v>
      </c>
      <c r="L33">
        <v>2023</v>
      </c>
      <c r="M33" t="str">
        <v>Q-1</v>
      </c>
      <c r="N33" t="str">
        <v>фев</v>
      </c>
      <c r="O33" t="str">
        <v/>
      </c>
    </row>
    <row r="34" spans="10:15" x14ac:dyDescent="0.45">
      <c r="J34" t="str">
        <v>Казахстан</v>
      </c>
      <c r="K34" t="str">
        <v>Алматы</v>
      </c>
      <c r="L34">
        <v>2023</v>
      </c>
      <c r="M34" t="str">
        <v>Q-1</v>
      </c>
      <c r="N34" t="str">
        <v>мар</v>
      </c>
      <c r="O34">
        <v>40</v>
      </c>
    </row>
    <row r="35" spans="10:15" x14ac:dyDescent="0.45">
      <c r="J35" t="str">
        <v>Казахстан</v>
      </c>
      <c r="K35" t="str">
        <v>Алматы</v>
      </c>
      <c r="L35">
        <v>2023</v>
      </c>
      <c r="M35" t="str">
        <v>Q-2</v>
      </c>
      <c r="N35" t="str">
        <v>апр</v>
      </c>
      <c r="O35" t="str">
        <v/>
      </c>
    </row>
    <row r="36" spans="10:15" x14ac:dyDescent="0.45">
      <c r="J36" t="str">
        <v>Казахстан</v>
      </c>
      <c r="K36" t="str">
        <v>Алматы</v>
      </c>
      <c r="L36">
        <v>2023</v>
      </c>
      <c r="M36" t="str">
        <v>Q-2</v>
      </c>
      <c r="N36" t="str">
        <v>май</v>
      </c>
      <c r="O36">
        <v>98</v>
      </c>
    </row>
    <row r="37" spans="10:15" x14ac:dyDescent="0.45">
      <c r="J37" t="str">
        <v>Казахстан</v>
      </c>
      <c r="K37" t="str">
        <v>Алматы</v>
      </c>
      <c r="L37">
        <v>2023</v>
      </c>
      <c r="M37" t="str">
        <v>Q-2</v>
      </c>
      <c r="N37" t="str">
        <v>июн</v>
      </c>
      <c r="O37">
        <v>18</v>
      </c>
    </row>
    <row r="38" spans="10:15" x14ac:dyDescent="0.45">
      <c r="J38" t="str">
        <v>Казахстан</v>
      </c>
      <c r="K38" t="str">
        <v>Астана</v>
      </c>
      <c r="L38">
        <v>2023</v>
      </c>
      <c r="M38" t="str">
        <v>Q-1</v>
      </c>
      <c r="N38" t="str">
        <v>янв</v>
      </c>
      <c r="O38">
        <v>84</v>
      </c>
    </row>
    <row r="39" spans="10:15" x14ac:dyDescent="0.45">
      <c r="J39" t="str">
        <v>Казахстан</v>
      </c>
      <c r="K39" t="str">
        <v>Астана</v>
      </c>
      <c r="L39">
        <v>2023</v>
      </c>
      <c r="M39" t="str">
        <v>Q-1</v>
      </c>
      <c r="N39" t="str">
        <v>фев</v>
      </c>
      <c r="O39">
        <v>22</v>
      </c>
    </row>
    <row r="40" spans="10:15" x14ac:dyDescent="0.45">
      <c r="J40" t="str">
        <v>Казахстан</v>
      </c>
      <c r="K40" t="str">
        <v>Астана</v>
      </c>
      <c r="L40">
        <v>2023</v>
      </c>
      <c r="M40" t="str">
        <v>Q-1</v>
      </c>
      <c r="N40" t="str">
        <v>мар</v>
      </c>
      <c r="O40">
        <v>44</v>
      </c>
    </row>
    <row r="41" spans="10:15" x14ac:dyDescent="0.45">
      <c r="J41" t="str">
        <v>Казахстан</v>
      </c>
      <c r="K41" t="str">
        <v>Астана</v>
      </c>
      <c r="L41">
        <v>2023</v>
      </c>
      <c r="M41" t="str">
        <v>Q-2</v>
      </c>
      <c r="N41" t="str">
        <v>апр</v>
      </c>
      <c r="O41">
        <v>36</v>
      </c>
    </row>
    <row r="42" spans="10:15" x14ac:dyDescent="0.45">
      <c r="J42" t="str">
        <v>Казахстан</v>
      </c>
      <c r="K42" t="str">
        <v>Астана</v>
      </c>
      <c r="L42">
        <v>2023</v>
      </c>
      <c r="M42" t="str">
        <v>Q-2</v>
      </c>
      <c r="N42" t="str">
        <v>май</v>
      </c>
      <c r="O42" t="str">
        <v/>
      </c>
    </row>
    <row r="43" spans="10:15" x14ac:dyDescent="0.45">
      <c r="J43" t="str">
        <v>Казахстан</v>
      </c>
      <c r="K43" t="str">
        <v>Астана</v>
      </c>
      <c r="L43">
        <v>2023</v>
      </c>
      <c r="M43" t="str">
        <v>Q-2</v>
      </c>
      <c r="N43" t="str">
        <v>июн</v>
      </c>
      <c r="O43">
        <v>96</v>
      </c>
    </row>
    <row r="44" spans="10:15" x14ac:dyDescent="0.45">
      <c r="J44" t="str">
        <v>Казахстан</v>
      </c>
      <c r="K44" t="str">
        <v>Караганда</v>
      </c>
      <c r="L44">
        <v>2023</v>
      </c>
      <c r="M44" t="str">
        <v>Q-1</v>
      </c>
      <c r="N44" t="str">
        <v>янв</v>
      </c>
      <c r="O44">
        <v>49</v>
      </c>
    </row>
    <row r="45" spans="10:15" x14ac:dyDescent="0.45">
      <c r="J45" t="str">
        <v>Казахстан</v>
      </c>
      <c r="K45" t="str">
        <v>Караганда</v>
      </c>
      <c r="L45">
        <v>2023</v>
      </c>
      <c r="M45" t="str">
        <v>Q-1</v>
      </c>
      <c r="N45" t="str">
        <v>фев</v>
      </c>
      <c r="O45">
        <v>75</v>
      </c>
    </row>
    <row r="46" spans="10:15" x14ac:dyDescent="0.45">
      <c r="J46" t="str">
        <v>Казахстан</v>
      </c>
      <c r="K46" t="str">
        <v>Караганда</v>
      </c>
      <c r="L46">
        <v>2023</v>
      </c>
      <c r="M46" t="str">
        <v>Q-1</v>
      </c>
      <c r="N46" t="str">
        <v>мар</v>
      </c>
      <c r="O46">
        <v>33</v>
      </c>
    </row>
    <row r="47" spans="10:15" x14ac:dyDescent="0.45">
      <c r="J47" t="str">
        <v>Казахстан</v>
      </c>
      <c r="K47" t="str">
        <v>Караганда</v>
      </c>
      <c r="L47">
        <v>2023</v>
      </c>
      <c r="M47" t="str">
        <v>Q-2</v>
      </c>
      <c r="N47" t="str">
        <v>апр</v>
      </c>
      <c r="O47">
        <v>69</v>
      </c>
    </row>
    <row r="48" spans="10:15" x14ac:dyDescent="0.45">
      <c r="J48" t="str">
        <v>Казахстан</v>
      </c>
      <c r="K48" t="str">
        <v>Караганда</v>
      </c>
      <c r="L48">
        <v>2023</v>
      </c>
      <c r="M48" t="str">
        <v>Q-2</v>
      </c>
      <c r="N48" t="str">
        <v>май</v>
      </c>
      <c r="O48">
        <v>67</v>
      </c>
    </row>
    <row r="49" spans="10:15" x14ac:dyDescent="0.45">
      <c r="J49" t="str">
        <v>Казахстан</v>
      </c>
      <c r="K49" t="str">
        <v>Караганда</v>
      </c>
      <c r="L49">
        <v>2023</v>
      </c>
      <c r="M49" t="str">
        <v>Q-2</v>
      </c>
      <c r="N49" t="str">
        <v>июн</v>
      </c>
      <c r="O49">
        <v>24</v>
      </c>
    </row>
  </sheetData>
  <mergeCells count="5">
    <mergeCell ref="C2:H2"/>
    <mergeCell ref="C3:E3"/>
    <mergeCell ref="F3:H3"/>
    <mergeCell ref="A5:A9"/>
    <mergeCell ref="A10:A1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9C94B-EBD3-4811-8376-20977C678A17}">
  <sheetPr codeName="Лист27"/>
  <dimension ref="A1:L25"/>
  <sheetViews>
    <sheetView workbookViewId="0">
      <selection activeCell="G4" sqref="G4"/>
    </sheetView>
  </sheetViews>
  <sheetFormatPr defaultRowHeight="15.9" x14ac:dyDescent="0.45"/>
  <sheetData>
    <row r="1" spans="1:12" x14ac:dyDescent="0.45">
      <c r="A1" t="s">
        <v>239</v>
      </c>
      <c r="B1" t="s">
        <v>245</v>
      </c>
    </row>
    <row r="2" spans="1:12" x14ac:dyDescent="0.45">
      <c r="B2" t="s">
        <v>246</v>
      </c>
    </row>
    <row r="3" spans="1:12" x14ac:dyDescent="0.45">
      <c r="A3" t="s">
        <v>240</v>
      </c>
      <c r="B3" t="s">
        <v>245</v>
      </c>
      <c r="G3" t="s">
        <v>64</v>
      </c>
      <c r="I3" t="s">
        <v>65</v>
      </c>
      <c r="K3" t="s">
        <v>66</v>
      </c>
    </row>
    <row r="4" spans="1:12" x14ac:dyDescent="0.45">
      <c r="B4" t="s">
        <v>246</v>
      </c>
      <c r="G4" t="str" cm="1">
        <f t="array" ref="G4:L4">[1]!CloneCols(A11:B11,3)</f>
        <v>план</v>
      </c>
      <c r="H4" t="str">
        <v>факт</v>
      </c>
      <c r="I4" t="str">
        <v>план</v>
      </c>
      <c r="J4" t="str">
        <v>факт</v>
      </c>
      <c r="K4" t="str">
        <v>план</v>
      </c>
      <c r="L4" t="str">
        <v>факт</v>
      </c>
    </row>
    <row r="5" spans="1:12" x14ac:dyDescent="0.45">
      <c r="B5" t="s">
        <v>247</v>
      </c>
      <c r="D5" t="s">
        <v>69</v>
      </c>
      <c r="E5" t="str" cm="1">
        <f t="array" ref="E5:F25">[1]!CloneRows(A1:B7,3)</f>
        <v>Иванов</v>
      </c>
      <c r="F5" t="str">
        <v>Товар А</v>
      </c>
    </row>
    <row r="6" spans="1:12" x14ac:dyDescent="0.45">
      <c r="A6" t="s">
        <v>241</v>
      </c>
      <c r="B6" t="s">
        <v>245</v>
      </c>
      <c r="E6" t="str">
        <v/>
      </c>
      <c r="F6" t="str">
        <v>Товар Б</v>
      </c>
    </row>
    <row r="7" spans="1:12" x14ac:dyDescent="0.45">
      <c r="B7" t="s">
        <v>246</v>
      </c>
      <c r="E7" t="str">
        <v>Петров</v>
      </c>
      <c r="F7" t="str">
        <v>Товар А</v>
      </c>
    </row>
    <row r="8" spans="1:12" x14ac:dyDescent="0.45">
      <c r="E8" t="str">
        <v/>
      </c>
      <c r="F8" t="str">
        <v>Товар Б</v>
      </c>
    </row>
    <row r="9" spans="1:12" x14ac:dyDescent="0.45">
      <c r="E9" t="str">
        <v/>
      </c>
      <c r="F9" t="str">
        <v>Товар С</v>
      </c>
    </row>
    <row r="10" spans="1:12" x14ac:dyDescent="0.45">
      <c r="E10" t="str">
        <v>Сидоров</v>
      </c>
      <c r="F10" t="str">
        <v>Товар А</v>
      </c>
    </row>
    <row r="11" spans="1:12" x14ac:dyDescent="0.45">
      <c r="A11" t="s">
        <v>242</v>
      </c>
      <c r="B11" t="s">
        <v>243</v>
      </c>
      <c r="E11" t="str">
        <v/>
      </c>
      <c r="F11" t="str">
        <v>Товар Б</v>
      </c>
    </row>
    <row r="12" spans="1:12" x14ac:dyDescent="0.45">
      <c r="D12" t="s">
        <v>70</v>
      </c>
      <c r="E12" t="str">
        <v>Иванов</v>
      </c>
      <c r="F12" t="str">
        <v>Товар А</v>
      </c>
    </row>
    <row r="13" spans="1:12" x14ac:dyDescent="0.45">
      <c r="E13" t="str">
        <v/>
      </c>
      <c r="F13" t="str">
        <v>Товар Б</v>
      </c>
    </row>
    <row r="14" spans="1:12" x14ac:dyDescent="0.45">
      <c r="E14" t="str">
        <v>Петров</v>
      </c>
      <c r="F14" t="str">
        <v>Товар А</v>
      </c>
    </row>
    <row r="15" spans="1:12" x14ac:dyDescent="0.45">
      <c r="E15" t="str">
        <v/>
      </c>
      <c r="F15" t="str">
        <v>Товар Б</v>
      </c>
    </row>
    <row r="16" spans="1:12" x14ac:dyDescent="0.45">
      <c r="E16" t="str">
        <v/>
      </c>
      <c r="F16" t="str">
        <v>Товар С</v>
      </c>
    </row>
    <row r="17" spans="4:6" x14ac:dyDescent="0.45">
      <c r="E17" t="str">
        <v>Сидоров</v>
      </c>
      <c r="F17" t="str">
        <v>Товар А</v>
      </c>
    </row>
    <row r="18" spans="4:6" x14ac:dyDescent="0.45">
      <c r="E18" t="str">
        <v/>
      </c>
      <c r="F18" t="str">
        <v>Товар Б</v>
      </c>
    </row>
    <row r="19" spans="4:6" x14ac:dyDescent="0.45">
      <c r="D19" t="s">
        <v>244</v>
      </c>
      <c r="E19" t="str">
        <v>Иванов</v>
      </c>
      <c r="F19" t="str">
        <v>Товар А</v>
      </c>
    </row>
    <row r="20" spans="4:6" x14ac:dyDescent="0.45">
      <c r="E20" t="str">
        <v/>
      </c>
      <c r="F20" t="str">
        <v>Товар Б</v>
      </c>
    </row>
    <row r="21" spans="4:6" x14ac:dyDescent="0.45">
      <c r="E21" t="str">
        <v>Петров</v>
      </c>
      <c r="F21" t="str">
        <v>Товар А</v>
      </c>
    </row>
    <row r="22" spans="4:6" x14ac:dyDescent="0.45">
      <c r="E22" t="str">
        <v/>
      </c>
      <c r="F22" t="str">
        <v>Товар Б</v>
      </c>
    </row>
    <row r="23" spans="4:6" x14ac:dyDescent="0.45">
      <c r="E23" t="str">
        <v/>
      </c>
      <c r="F23" t="str">
        <v>Товар С</v>
      </c>
    </row>
    <row r="24" spans="4:6" x14ac:dyDescent="0.45">
      <c r="E24" t="str">
        <v>Сидоров</v>
      </c>
      <c r="F24" t="str">
        <v>Товар А</v>
      </c>
    </row>
    <row r="25" spans="4:6" x14ac:dyDescent="0.45">
      <c r="E25" t="str">
        <v/>
      </c>
      <c r="F25" t="str">
        <v>Товар Б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Внимание</vt:lpstr>
      <vt:lpstr>Вводная</vt:lpstr>
      <vt:lpstr>VPile</vt:lpstr>
      <vt:lpstr>HPile</vt:lpstr>
      <vt:lpstr>Append</vt:lpstr>
      <vt:lpstr>Matches</vt:lpstr>
      <vt:lpstr>Mismatches</vt:lpstr>
      <vt:lpstr>RemoveBlankRows</vt:lpstr>
      <vt:lpstr>SelectRowsCols</vt:lpstr>
      <vt:lpstr>Extract</vt:lpstr>
      <vt:lpstr>ReverseRowsCols</vt:lpstr>
      <vt:lpstr>ConvertToRow</vt:lpstr>
      <vt:lpstr>ConvertToColumn</vt:lpstr>
      <vt:lpstr>Pivoted</vt:lpstr>
      <vt:lpstr>Unpivot-1</vt:lpstr>
      <vt:lpstr>Unpivot-2</vt:lpstr>
      <vt:lpstr>CloneColsRows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2023-09-21T18:58:17Z</dcterms:created>
  <dcterms:modified xsi:type="dcterms:W3CDTF">2024-01-28T08:51:17Z</dcterms:modified>
</cp:coreProperties>
</file>